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3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Scenarios" sheetId="3" state="visible" r:id="rId3"/>
    <sheet xmlns:r="http://schemas.openxmlformats.org/officeDocument/2006/relationships" name="Summary" sheetId="4" state="visible" r:id="rId4"/>
    <sheet xmlns:r="http://schemas.openxmlformats.org/officeDocument/2006/relationships" name="Sensitivity" sheetId="5" state="visible" r:id="rId5"/>
  </sheets>
  <definedNames>
    <definedName name="start_arr">Assumptions!$C$6</definedName>
    <definedName name="churn">Assumptions!$C$7</definedName>
    <definedName name="expansion">Assumptions!$C$8</definedName>
    <definedName name="new_pipe">Assumptions!$C$9</definedName>
    <definedName name="close_rate">Assumptions!$C$10</definedName>
    <definedName name="avg_deal">Assumptions!$C$11</definedName>
    <definedName name="cycle">Assumptions!$C$12</definedName>
    <definedName name="period_mo">Assumptions!$C$13</definedName>
    <definedName name="discount">Assumptions!$C$14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&quot;$&quot;#,##0;[Red]-&quot;$&quot;#,##0"/>
  </numFmts>
  <fonts count="16">
    <font>
      <name val="Calibri"/>
      <family val="2"/>
      <color theme="1"/>
      <sz val="11"/>
      <scheme val="minor"/>
    </font>
    <font>
      <name val="Calibri"/>
      <b val="1"/>
      <color rgb="001A1613"/>
      <sz val="18"/>
    </font>
    <font>
      <name val="Calibri"/>
      <i val="1"/>
      <color rgb="006B6159"/>
      <sz val="11"/>
    </font>
    <font>
      <name val="Calibri"/>
      <color rgb="001A1613"/>
      <sz val="11"/>
    </font>
    <font>
      <name val="Calibri"/>
      <b val="1"/>
      <color rgb="008A3E22"/>
      <sz val="13"/>
    </font>
    <font>
      <name val="Calibri"/>
      <b val="1"/>
      <color rgb="006B6159"/>
      <sz val="10"/>
    </font>
    <font>
      <name val="Calibri"/>
      <b val="1"/>
      <color rgb="001A1613"/>
      <sz val="11"/>
    </font>
    <font>
      <name val="Calibri"/>
      <i val="1"/>
      <color rgb="006B6159"/>
      <sz val="10"/>
    </font>
    <font>
      <name val="Calibri"/>
      <b val="1"/>
      <color rgb="008A6800"/>
      <sz val="10"/>
    </font>
    <font>
      <name val="Calibri"/>
      <b val="1"/>
      <color rgb="00FAF8F5"/>
      <sz val="10"/>
    </font>
    <font>
      <name val="Calibri"/>
      <b val="1"/>
      <color rgb="00FBEAE6"/>
      <sz val="10"/>
    </font>
    <font>
      <name val="Calibri"/>
      <b val="1"/>
      <color rgb="00E6F2EB"/>
      <sz val="10"/>
    </font>
    <font>
      <name val="Calibri"/>
      <b val="1"/>
      <color rgb="008A3E22"/>
      <sz val="12"/>
    </font>
    <font>
      <name val="Calibri"/>
      <b val="1"/>
      <color rgb="00B04A3A"/>
      <sz val="10"/>
    </font>
    <font>
      <name val="Calibri"/>
      <b val="1"/>
      <color rgb="002E7D4F"/>
      <sz val="10"/>
    </font>
    <font>
      <name val="Calibri"/>
      <b val="1"/>
      <color rgb="008A3E22"/>
      <sz val="20"/>
    </font>
  </fonts>
  <fills count="8">
    <fill>
      <patternFill/>
    </fill>
    <fill>
      <patternFill patternType="gray125"/>
    </fill>
    <fill>
      <patternFill patternType="solid">
        <fgColor rgb="00F2EDE5"/>
      </patternFill>
    </fill>
    <fill>
      <patternFill patternType="solid">
        <fgColor rgb="00FFF6DB"/>
      </patternFill>
    </fill>
    <fill>
      <patternFill patternType="solid">
        <fgColor rgb="001A1613"/>
      </patternFill>
    </fill>
    <fill>
      <patternFill patternType="solid">
        <fgColor rgb="00FAF0EA"/>
      </patternFill>
    </fill>
    <fill>
      <patternFill patternType="solid">
        <fgColor rgb="00FBEAE6"/>
      </patternFill>
    </fill>
    <fill>
      <patternFill patternType="solid">
        <fgColor rgb="00E6F2EB"/>
      </patternFill>
    </fill>
  </fills>
  <borders count="4">
    <border>
      <left/>
      <right/>
      <top/>
      <bottom/>
      <diagonal/>
    </border>
    <border>
      <left style="thin">
        <color rgb="00E8E0D4"/>
      </left>
      <right style="thin">
        <color rgb="00E8E0D4"/>
      </right>
      <top style="thin">
        <color rgb="00E8E0D4"/>
      </top>
      <bottom style="thin">
        <color rgb="00E8E0D4"/>
      </bottom>
    </border>
    <border>
      <left style="thin">
        <color rgb="00D8CCBB"/>
      </left>
      <right style="thin">
        <color rgb="00D8CCBB"/>
      </right>
      <top style="thin">
        <color rgb="00D8CCBB"/>
      </top>
      <bottom style="thin">
        <color rgb="00D8CCBB"/>
      </bottom>
    </border>
    <border>
      <left style="thin">
        <color rgb="00E8E0D4"/>
      </left>
      <right style="thin">
        <color rgb="00E8E0D4"/>
      </right>
      <top style="medium">
        <color rgb="00C15F3C"/>
      </top>
      <bottom style="thin">
        <color rgb="00E8E0D4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2" borderId="1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164" fontId="6" fillId="0" borderId="2" applyAlignment="1" pivotButton="0" quotePrefix="0" xfId="0">
      <alignment horizontal="right" vertical="center"/>
    </xf>
    <xf numFmtId="0" fontId="7" fillId="0" borderId="2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left" vertical="top" wrapText="1"/>
    </xf>
    <xf numFmtId="165" fontId="6" fillId="0" borderId="2" applyAlignment="1" pivotButton="0" quotePrefix="0" xfId="0">
      <alignment horizontal="right" vertical="center"/>
    </xf>
    <xf numFmtId="1" fontId="6" fillId="0" borderId="2" applyAlignment="1" pivotButton="0" quotePrefix="0" xfId="0">
      <alignment horizontal="right" vertical="center"/>
    </xf>
    <xf numFmtId="0" fontId="6" fillId="0" borderId="0" pivotButton="0" quotePrefix="0" xfId="0"/>
    <xf numFmtId="0" fontId="3" fillId="0" borderId="0" pivotButton="0" quotePrefix="0" xfId="0"/>
    <xf numFmtId="0" fontId="8" fillId="3" borderId="0" applyAlignment="1" pivotButton="0" quotePrefix="0" xfId="0">
      <alignment horizontal="center" vertical="center" wrapText="1"/>
    </xf>
    <xf numFmtId="0" fontId="7" fillId="0" borderId="0" pivotButton="0" quotePrefix="0" xfId="0"/>
    <xf numFmtId="0" fontId="10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6" fillId="5" borderId="1" pivotButton="0" quotePrefix="0" xfId="0"/>
    <xf numFmtId="0" fontId="0" fillId="5" borderId="1" pivotButton="0" quotePrefix="0" xfId="0"/>
    <xf numFmtId="165" fontId="3" fillId="0" borderId="2" applyAlignment="1" pivotButton="0" quotePrefix="0" xfId="0">
      <alignment horizontal="right" vertical="center"/>
    </xf>
    <xf numFmtId="0" fontId="7" fillId="0" borderId="2" applyAlignment="1" pivotButton="0" quotePrefix="0" xfId="0">
      <alignment horizontal="left" vertical="top" wrapText="1"/>
    </xf>
    <xf numFmtId="164" fontId="3" fillId="0" borderId="2" applyAlignment="1" pivotButton="0" quotePrefix="0" xfId="0">
      <alignment horizontal="right" vertical="center"/>
    </xf>
    <xf numFmtId="0" fontId="12" fillId="5" borderId="3" pivotButton="0" quotePrefix="0" xfId="0"/>
    <xf numFmtId="164" fontId="12" fillId="5" borderId="3" applyAlignment="1" pivotButton="0" quotePrefix="0" xfId="0">
      <alignment horizontal="right" vertical="center"/>
    </xf>
    <xf numFmtId="0" fontId="0" fillId="5" borderId="3" pivotButton="0" quotePrefix="0" xfId="0"/>
    <xf numFmtId="166" fontId="13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 wrapText="1"/>
    </xf>
    <xf numFmtId="166" fontId="14" fillId="0" borderId="0" applyAlignment="1" pivotButton="0" quotePrefix="0" xfId="0">
      <alignment horizontal="right" vertical="center"/>
    </xf>
    <xf numFmtId="165" fontId="13" fillId="0" borderId="0" applyAlignment="1" pivotButton="0" quotePrefix="0" xfId="0">
      <alignment horizontal="right" vertical="center"/>
    </xf>
    <xf numFmtId="165" fontId="14" fillId="0" borderId="0" applyAlignment="1" pivotButton="0" quotePrefix="0" xfId="0">
      <alignment horizontal="right" vertical="center"/>
    </xf>
    <xf numFmtId="0" fontId="6" fillId="0" borderId="2" pivotButton="0" quotePrefix="0" xfId="0"/>
    <xf numFmtId="0" fontId="0" fillId="0" borderId="2" pivotButton="0" quotePrefix="0" xfId="0"/>
    <xf numFmtId="0" fontId="5" fillId="2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5" borderId="3" pivotButton="0" quotePrefix="0" xfId="0"/>
    <xf numFmtId="164" fontId="15" fillId="5" borderId="3" applyAlignment="1" pivotButton="0" quotePrefix="0" xfId="0">
      <alignment horizontal="center" vertical="center" wrapText="1"/>
    </xf>
    <xf numFmtId="0" fontId="0" fillId="0" borderId="3" pivotButton="0" quotePrefix="0" xfId="0"/>
    <xf numFmtId="0" fontId="6" fillId="0" borderId="1" pivotButton="0" quotePrefix="0" xfId="0"/>
    <xf numFmtId="164" fontId="13" fillId="6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164" fontId="14" fillId="7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165" fontId="3" fillId="0" borderId="2" applyAlignment="1" pivotButton="0" quotePrefix="0" xfId="0">
      <alignment horizontal="center" vertical="center" wrapText="1"/>
    </xf>
    <xf numFmtId="164" fontId="3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right" vertical="center"/>
    </xf>
    <xf numFmtId="165" fontId="5" fillId="2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right" vertical="center"/>
    </xf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dxfs count="4">
    <dxf>
      <font>
        <name val="Calibri"/>
        <b val="1"/>
        <color rgb="008A6800"/>
        <sz val="10"/>
      </font>
      <fill>
        <patternFill patternType="solid">
          <fgColor rgb="00FFF6DB"/>
        </patternFill>
      </fill>
    </dxf>
    <dxf>
      <font>
        <name val="Calibri"/>
        <b val="1"/>
        <color rgb="00B04A3A"/>
        <sz val="10"/>
      </font>
      <fill>
        <patternFill patternType="solid">
          <fgColor rgb="00FBEAE6"/>
        </patternFill>
      </fill>
    </dxf>
    <dxf>
      <fill>
        <patternFill patternType="solid">
          <fgColor rgb="00F2EDE5"/>
        </patternFill>
      </fill>
    </dxf>
    <dxf>
      <font>
        <name val="Calibri"/>
        <b val="1"/>
        <color rgb="002E7D4F"/>
        <sz val="10"/>
      </font>
      <fill>
        <patternFill patternType="solid">
          <fgColor rgb="00E6F2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0" customWidth="1" min="2" max="2"/>
  </cols>
  <sheetData>
    <row r="2">
      <c r="B2" s="1" t="inlineStr">
        <is>
          <t>Forecast Model Starter</t>
        </is>
      </c>
    </row>
    <row r="3">
      <c r="B3" s="2" t="inlineStr">
        <is>
          <t>Module 06 · Catalyst Operations Partners · Claude Master Class</t>
        </is>
      </c>
    </row>
    <row r="5" ht="8" customHeight="1">
      <c r="B5" s="3" t="inlineStr"/>
    </row>
    <row r="6" ht="22" customHeight="1">
      <c r="B6" s="4" t="inlineStr">
        <is>
          <t>How this model works</t>
        </is>
      </c>
    </row>
    <row r="7" ht="18" customHeight="1">
      <c r="B7" s="3" t="inlineStr">
        <is>
          <t>This workbook follows the Module 06 forecast anatomy: Assumptions → Drivers → Scenarios → Outputs.</t>
        </is>
      </c>
    </row>
    <row r="8" ht="18" customHeight="1">
      <c r="B8" s="3" t="inlineStr">
        <is>
          <t>Every number you present to leadership traces back to the Assumptions sheet. Nothing is hand-keyed in Scenarios or Summary — every output is a formula.</t>
        </is>
      </c>
    </row>
    <row r="9" ht="8" customHeight="1">
      <c r="B9" s="3" t="inlineStr"/>
    </row>
    <row r="10" ht="22" customHeight="1">
      <c r="B10" s="4" t="inlineStr">
        <is>
          <t>The sheets, in order</t>
        </is>
      </c>
    </row>
    <row r="11" ht="18" customHeight="1">
      <c r="B11" s="3" t="inlineStr">
        <is>
          <t>1. Assumptions   — single source of truth. Every input has a value, a source, and a rationale. Unsourced inputs highlight amber — fill those in before you present.</t>
        </is>
      </c>
    </row>
    <row r="12" ht="18" customHeight="1">
      <c r="B12" s="3" t="inlineStr">
        <is>
          <t>2. Scenarios     — three columns: Downside, Base, Upside. Each column overrides specific assumptions (not all at once) and computes the outputs through the driver math.</t>
        </is>
      </c>
    </row>
    <row r="13" ht="18" customHeight="1">
      <c r="B13" s="3" t="inlineStr">
        <is>
          <t>3. Summary       — executive-ready one-view. Question, base answer, range, scenario narratives, and the ask.</t>
        </is>
      </c>
    </row>
    <row r="14" ht="18" customHeight="1">
      <c r="B14" s="3" t="inlineStr">
        <is>
          <t>4. Sensitivity   — two-way sensitivity of Total Revenue against close rate × new pipeline. Shows where the forecast is brittle.</t>
        </is>
      </c>
    </row>
    <row r="15" ht="8" customHeight="1">
      <c r="B15" s="3" t="inlineStr"/>
    </row>
    <row r="16" ht="22" customHeight="1">
      <c r="B16" s="4" t="inlineStr">
        <is>
          <t>The arithmetic rule</t>
        </is>
      </c>
    </row>
    <row r="17" ht="18" customHeight="1">
      <c r="B17" s="3" t="inlineStr">
        <is>
          <t>From Module 06: "Do not trust Claude with the final math." Every calculated figure in this workbook comes from Excel formulas, not from a chat window.</t>
        </is>
      </c>
    </row>
    <row r="18" ht="18" customHeight="1">
      <c r="B18" s="3" t="inlineStr">
        <is>
          <t>Use Claude to build the structure, draft the register, generate these formulas, and write the narrative. Run the math here.</t>
        </is>
      </c>
    </row>
    <row r="19" ht="8" customHeight="1">
      <c r="B19" s="3" t="inlineStr"/>
    </row>
    <row r="20" ht="22" customHeight="1">
      <c r="B20" s="4" t="inlineStr">
        <is>
          <t>How to adapt this to your forecast</t>
        </is>
      </c>
    </row>
    <row r="21" ht="18" customHeight="1">
      <c r="B21" s="3" t="inlineStr">
        <is>
          <t>• Revenue forecast (as shipped) — keep the current driver: (Pipeline × Close rate × Avg deal) + (ARR × (1 − Churn)).</t>
        </is>
      </c>
    </row>
    <row r="22" ht="18" customHeight="1">
      <c r="B22" s="3" t="inlineStr">
        <is>
          <t>• Operations / capacity — replace the drivers with: Units produced = (Operating hours × Throughput/hr × Utilization) × (1 − Downtime %).</t>
        </is>
      </c>
    </row>
    <row r="23" ht="18" customHeight="1">
      <c r="B23" s="3" t="inlineStr">
        <is>
          <t>• Cash forecast — replace with: Ending cash = Beginning cash + Collections − Payments − One-time outflows.</t>
        </is>
      </c>
    </row>
    <row r="24" ht="18" customHeight="1">
      <c r="B24" s="3" t="inlineStr">
        <is>
          <t>The structure (Assumptions → Scenarios → Summary) does not change. Only the driver formulas do.</t>
        </is>
      </c>
    </row>
    <row r="25" ht="8" customHeight="1">
      <c r="B25" s="3" t="inlineStr"/>
    </row>
    <row r="26" ht="22" customHeight="1">
      <c r="B26" s="4" t="inlineStr">
        <is>
          <t>Verification (do this before you present)</t>
        </is>
      </c>
    </row>
    <row r="27" ht="18" customHeight="1">
      <c r="B27" s="3" t="inlineStr">
        <is>
          <t>□ Every un-sourced assumption has been sourced or flagged.</t>
        </is>
      </c>
    </row>
    <row r="28" ht="18" customHeight="1">
      <c r="B28" s="3" t="inlineStr">
        <is>
          <t>□ You re-computed at least two output numbers by hand as a sanity check.</t>
        </is>
      </c>
    </row>
    <row r="29" ht="18" customHeight="1">
      <c r="B29" s="3" t="inlineStr">
        <is>
          <t>□ Each scenario has a one-sentence triggering condition you can articulate out loud.</t>
        </is>
      </c>
    </row>
    <row r="30" ht="18" customHeight="1">
      <c r="B30" s="3" t="inlineStr">
        <is>
          <t>□ The Summary brief pulls its headline number from a formula, not a typed value.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1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6" customWidth="1" min="3" max="3"/>
    <col width="28" customWidth="1" min="4" max="4"/>
    <col width="38" customWidth="1" min="5" max="5"/>
    <col width="10" customWidth="1" min="6" max="6"/>
  </cols>
  <sheetData>
    <row r="2">
      <c r="B2" s="1" t="inlineStr">
        <is>
          <t>Assumption Register</t>
        </is>
      </c>
    </row>
    <row r="3">
      <c r="B3" s="2" t="inlineStr">
        <is>
          <t>Every input with a value, a source, and a one-sentence rationale. Source column required.</t>
        </is>
      </c>
    </row>
    <row r="5">
      <c r="B5" s="5" t="inlineStr">
        <is>
          <t>Input</t>
        </is>
      </c>
      <c r="C5" s="5" t="inlineStr">
        <is>
          <t>Value</t>
        </is>
      </c>
      <c r="D5" s="5" t="inlineStr">
        <is>
          <t>Source</t>
        </is>
      </c>
      <c r="E5" s="5" t="inlineStr">
        <is>
          <t>Rationale</t>
        </is>
      </c>
      <c r="F5" s="5" t="inlineStr">
        <is>
          <t>Unit</t>
        </is>
      </c>
    </row>
    <row r="6" ht="34" customHeight="1">
      <c r="B6" s="6" t="inlineStr">
        <is>
          <t>Starting ARR</t>
        </is>
      </c>
      <c r="C6" s="7" t="n">
        <v>14200000</v>
      </c>
      <c r="D6" s="8" t="inlineStr">
        <is>
          <t>Q1 close, verified against GL</t>
        </is>
      </c>
      <c r="E6" s="9" t="inlineStr">
        <is>
          <t>Prior-quarter-end locked value; no restatements.</t>
        </is>
      </c>
      <c r="F6" s="8" t="inlineStr">
        <is>
          <t>$</t>
        </is>
      </c>
    </row>
    <row r="7" ht="34" customHeight="1">
      <c r="B7" s="6" t="inlineStr">
        <is>
          <t>Annual churn rate</t>
        </is>
      </c>
      <c r="C7" s="10" t="n">
        <v>0.08</v>
      </c>
      <c r="D7" s="8" t="inlineStr">
        <is>
          <t>FY25 actual, by customer count</t>
        </is>
      </c>
      <c r="E7" s="9" t="inlineStr">
        <is>
          <t>No macro change expected; matches TTM.</t>
        </is>
      </c>
      <c r="F7" s="8" t="inlineStr">
        <is>
          <t>%</t>
        </is>
      </c>
    </row>
    <row r="8" ht="34" customHeight="1">
      <c r="B8" s="6" t="inlineStr">
        <is>
          <t>Expansion rate (annualized)</t>
        </is>
      </c>
      <c r="C8" s="10" t="n">
        <v>0.12</v>
      </c>
      <c r="D8" s="8" t="inlineStr">
        <is>
          <t>TTM account revenue growth</t>
        </is>
      </c>
      <c r="E8" s="9" t="inlineStr">
        <is>
          <t>Committed renewal uplifts already in plan.</t>
        </is>
      </c>
      <c r="F8" s="8" t="inlineStr">
        <is>
          <t>%</t>
        </is>
      </c>
    </row>
    <row r="9" ht="34" customHeight="1">
      <c r="B9" s="6" t="inlineStr">
        <is>
          <t>New pipeline added / month</t>
        </is>
      </c>
      <c r="C9" s="7" t="n">
        <v>2100000</v>
      </c>
      <c r="D9" s="8" t="inlineStr">
        <is>
          <t>Trailing 6-month average, CRM export</t>
        </is>
      </c>
      <c r="E9" s="9" t="inlineStr">
        <is>
          <t>Reps staffed as-is; no hiring assumed.</t>
        </is>
      </c>
      <c r="F9" s="8" t="inlineStr">
        <is>
          <t>$</t>
        </is>
      </c>
    </row>
    <row r="10" ht="34" customHeight="1">
      <c r="B10" s="6" t="inlineStr">
        <is>
          <t>Close rate (qualified → won)</t>
        </is>
      </c>
      <c r="C10" s="10" t="n">
        <v>0.28</v>
      </c>
      <c r="D10" s="8" t="inlineStr">
        <is>
          <t>TTM; sales leader confirmed</t>
        </is>
      </c>
      <c r="E10" s="9" t="inlineStr">
        <is>
          <t>Stable band 26–30% last 8 quarters.</t>
        </is>
      </c>
      <c r="F10" s="8" t="inlineStr">
        <is>
          <t>%</t>
        </is>
      </c>
    </row>
    <row r="11" ht="34" customHeight="1">
      <c r="B11" s="6" t="inlineStr">
        <is>
          <t>Average deal size</t>
        </is>
      </c>
      <c r="C11" s="7" t="n">
        <v>48500</v>
      </c>
      <c r="D11" s="8" t="inlineStr">
        <is>
          <t>TTM weighted average</t>
        </is>
      </c>
      <c r="E11" s="9" t="inlineStr">
        <is>
          <t>Mix stable; no price change in quarter.</t>
        </is>
      </c>
      <c r="F11" s="8" t="inlineStr">
        <is>
          <t>$</t>
        </is>
      </c>
    </row>
    <row r="12" ht="34" customHeight="1">
      <c r="B12" s="6" t="inlineStr">
        <is>
          <t>Sales cycle</t>
        </is>
      </c>
      <c r="C12" s="11" t="n">
        <v>68</v>
      </c>
      <c r="D12" s="8" t="inlineStr">
        <is>
          <t>CRM median, last 100 won deals</t>
        </is>
      </c>
      <c r="E12" s="9" t="inlineStr">
        <is>
          <t>Used only for pipeline-to-close timing assumption.</t>
        </is>
      </c>
      <c r="F12" s="8" t="inlineStr">
        <is>
          <t>days</t>
        </is>
      </c>
    </row>
    <row r="13" ht="34" customHeight="1">
      <c r="B13" s="6" t="inlineStr">
        <is>
          <t>Months in forecast period</t>
        </is>
      </c>
      <c r="C13" s="11" t="n">
        <v>3</v>
      </c>
      <c r="D13" s="8" t="inlineStr">
        <is>
          <t>Quarter (Q2)</t>
        </is>
      </c>
      <c r="E13" s="9" t="inlineStr">
        <is>
          <t>Scope of this forecast.</t>
        </is>
      </c>
      <c r="F13" s="8" t="inlineStr">
        <is>
          <t>#</t>
        </is>
      </c>
    </row>
    <row r="14" ht="34" customHeight="1">
      <c r="B14" s="6" t="inlineStr">
        <is>
          <t>Discount rate / COGS impact</t>
        </is>
      </c>
      <c r="C14" s="10" t="n">
        <v>0</v>
      </c>
      <c r="D14" s="8" t="inlineStr"/>
      <c r="E14" s="9" t="inlineStr">
        <is>
          <t>Flag: no source yet — reconfirm before presenting.</t>
        </is>
      </c>
      <c r="F14" s="8" t="inlineStr">
        <is>
          <t>%</t>
        </is>
      </c>
    </row>
    <row r="17">
      <c r="B17" s="12" t="inlineStr">
        <is>
          <t>Legend</t>
        </is>
      </c>
    </row>
    <row r="18">
      <c r="B18" s="13" t="inlineStr">
        <is>
          <t>Amber source cell =</t>
        </is>
      </c>
      <c r="C18" s="14" t="inlineStr">
        <is>
          <t>Unsourced</t>
        </is>
      </c>
    </row>
    <row r="19">
      <c r="B19" s="15" t="inlineStr">
        <is>
          <t>Do not present until every source cell is filled.</t>
        </is>
      </c>
    </row>
  </sheetData>
  <conditionalFormatting sqref="D6:D14">
    <cfRule type="expression" priority="1" dxfId="0">
      <formula>LEN(TRIM(D6))=0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4" customWidth="1" min="2" max="2"/>
    <col width="18" customWidth="1" min="3" max="3"/>
    <col width="18" customWidth="1" min="4" max="4"/>
    <col width="18" customWidth="1" min="5" max="5"/>
    <col width="34" customWidth="1" min="6" max="6"/>
  </cols>
  <sheetData>
    <row r="2">
      <c r="B2" s="1" t="inlineStr">
        <is>
          <t>Scenarios</t>
        </is>
      </c>
    </row>
    <row r="3">
      <c r="B3" s="2" t="inlineStr">
        <is>
          <t>Vary SPECIFIC assumptions per scenario. Do not change all at once. Each column must correspond to a plausible world.</t>
        </is>
      </c>
    </row>
    <row r="5" ht="22" customHeight="1">
      <c r="B5" s="5" t="inlineStr"/>
      <c r="C5" s="16" t="inlineStr">
        <is>
          <t>Downside</t>
        </is>
      </c>
      <c r="D5" s="17" t="inlineStr">
        <is>
          <t>Base</t>
        </is>
      </c>
      <c r="E5" s="18" t="inlineStr">
        <is>
          <t>Upside</t>
        </is>
      </c>
      <c r="F5" s="17" t="inlineStr">
        <is>
          <t>Notes / narrative</t>
        </is>
      </c>
    </row>
    <row r="6">
      <c r="B6" s="19" t="inlineStr">
        <is>
          <t>Assumptions that vary</t>
        </is>
      </c>
      <c r="C6" s="20" t="n"/>
      <c r="D6" s="20" t="n"/>
      <c r="E6" s="20" t="n"/>
      <c r="F6" s="20" t="n"/>
    </row>
    <row r="7" ht="30" customHeight="1">
      <c r="B7" s="6" t="inlineStr">
        <is>
          <t>Close rate</t>
        </is>
      </c>
      <c r="C7" s="21" t="n">
        <v>0.22</v>
      </c>
      <c r="D7" s="21" t="n">
        <v>0.28</v>
      </c>
      <c r="E7" s="21" t="n">
        <v>0.32</v>
      </c>
      <c r="F7" s="22" t="inlineStr">
        <is>
          <t>Macro softening vs. continuation vs. execution</t>
        </is>
      </c>
    </row>
    <row r="8" ht="30" customHeight="1">
      <c r="B8" s="6" t="inlineStr">
        <is>
          <t>New pipeline / month</t>
        </is>
      </c>
      <c r="C8" s="23" t="n">
        <v>1600000</v>
      </c>
      <c r="D8" s="23" t="n">
        <v>2100000</v>
      </c>
      <c r="E8" s="23" t="n">
        <v>2400000</v>
      </c>
      <c r="F8" s="22" t="inlineStr">
        <is>
          <t>Budget freezes reduce inbound; two enterprise deals advance</t>
        </is>
      </c>
    </row>
    <row r="9" ht="30" customHeight="1">
      <c r="B9" s="6" t="inlineStr">
        <is>
          <t>Annual churn</t>
        </is>
      </c>
      <c r="C9" s="21" t="n">
        <v>0.11</v>
      </c>
      <c r="D9" s="21" t="n">
        <v>0.08</v>
      </c>
      <c r="E9" s="21" t="n">
        <v>0.07000000000000001</v>
      </c>
      <c r="F9" s="22" t="inlineStr">
        <is>
          <t>Retention sensitive to CS staffing</t>
        </is>
      </c>
    </row>
    <row r="10" ht="30" customHeight="1">
      <c r="B10" s="6" t="inlineStr">
        <is>
          <t>Average deal size</t>
        </is>
      </c>
      <c r="C10" s="23" t="n">
        <v>46000</v>
      </c>
      <c r="D10" s="23" t="n">
        <v>48500</v>
      </c>
      <c r="E10" s="23" t="n">
        <v>52000</v>
      </c>
      <c r="F10" s="22" t="inlineStr">
        <is>
          <t>Mix / discount pressure in downside</t>
        </is>
      </c>
    </row>
    <row r="11" ht="30" customHeight="1">
      <c r="B11" s="6" t="inlineStr">
        <is>
          <t>Expansion rate</t>
        </is>
      </c>
      <c r="C11" s="21" t="n">
        <v>0.08</v>
      </c>
      <c r="D11" s="21" t="n">
        <v>0.12</v>
      </c>
      <c r="E11" s="21" t="n">
        <v>0.14</v>
      </c>
      <c r="F11" s="22" t="inlineStr">
        <is>
          <t>Upsell velocity tied to account coverage</t>
        </is>
      </c>
    </row>
    <row r="13">
      <c r="B13" s="19" t="inlineStr">
        <is>
          <t>Outputs (computed)</t>
        </is>
      </c>
      <c r="C13" s="20" t="n"/>
      <c r="D13" s="20" t="n"/>
      <c r="E13" s="20" t="n"/>
      <c r="F13" s="20" t="n"/>
    </row>
    <row r="14" ht="26" customHeight="1">
      <c r="B14" s="6" t="inlineStr">
        <is>
          <t>New bookings</t>
        </is>
      </c>
      <c r="C14" s="23">
        <f>C8*C7*period_mo</f>
        <v/>
      </c>
      <c r="D14" s="23">
        <f>D8*D7*period_mo</f>
        <v/>
      </c>
      <c r="E14" s="23">
        <f>E8*E7*period_mo</f>
        <v/>
      </c>
      <c r="F14" s="22" t="inlineStr">
        <is>
          <t>Pipeline × close × months</t>
        </is>
      </c>
    </row>
    <row r="15" ht="26" customHeight="1">
      <c r="B15" s="6" t="inlineStr">
        <is>
          <t>Retained revenue (period)</t>
        </is>
      </c>
      <c r="C15" s="23">
        <f>start_arr*(1-(C9*period_mo/12))</f>
        <v/>
      </c>
      <c r="D15" s="23">
        <f>start_arr*(1-(D9*period_mo/12))</f>
        <v/>
      </c>
      <c r="E15" s="23">
        <f>start_arr*(1-(E9*period_mo/12))</f>
        <v/>
      </c>
      <c r="F15" s="22" t="inlineStr">
        <is>
          <t>Starting ARR × (1 − churn × period/12)</t>
        </is>
      </c>
    </row>
    <row r="16" ht="26" customHeight="1">
      <c r="B16" s="6" t="inlineStr">
        <is>
          <t>Expansion revenue (period)</t>
        </is>
      </c>
      <c r="C16" s="23">
        <f>start_arr*C11*period_mo/12</f>
        <v/>
      </c>
      <c r="D16" s="23">
        <f>start_arr*D11*period_mo/12</f>
        <v/>
      </c>
      <c r="E16" s="23">
        <f>start_arr*E11*period_mo/12</f>
        <v/>
      </c>
      <c r="F16" s="22" t="inlineStr">
        <is>
          <t>Starting ARR × expansion × period/12</t>
        </is>
      </c>
    </row>
    <row r="17" ht="30" customHeight="1">
      <c r="B17" s="24" t="inlineStr">
        <is>
          <t>Total period revenue</t>
        </is>
      </c>
      <c r="C17" s="25">
        <f>SUM(C14:C16)</f>
        <v/>
      </c>
      <c r="D17" s="25">
        <f>SUM(D14:D16)</f>
        <v/>
      </c>
      <c r="E17" s="25">
        <f>SUM(E14:E16)</f>
        <v/>
      </c>
      <c r="F17" s="26" t="n"/>
    </row>
    <row r="19">
      <c r="B19" s="15" t="inlineStr">
        <is>
          <t>Δ vs. Base</t>
        </is>
      </c>
      <c r="C19" s="27">
        <f>C17-D17</f>
        <v/>
      </c>
      <c r="D19" s="28" t="inlineStr">
        <is>
          <t>—</t>
        </is>
      </c>
      <c r="E19" s="29">
        <f>E17-D17</f>
        <v/>
      </c>
    </row>
    <row r="20">
      <c r="B20" s="15" t="inlineStr">
        <is>
          <t>% of Base</t>
        </is>
      </c>
      <c r="C20" s="30">
        <f>C17/D17-1</f>
        <v/>
      </c>
      <c r="D20" s="28" t="inlineStr">
        <is>
          <t>—</t>
        </is>
      </c>
      <c r="E20" s="31">
        <f>E17/D17-1</f>
        <v/>
      </c>
    </row>
    <row r="22">
      <c r="B22" s="19" t="inlineStr">
        <is>
          <t>Scenario narratives</t>
        </is>
      </c>
      <c r="C22" s="20" t="n"/>
      <c r="D22" s="20" t="n"/>
      <c r="E22" s="20" t="n"/>
      <c r="F22" s="20" t="n"/>
    </row>
    <row r="23" ht="42" customHeight="1">
      <c r="B23" s="32" t="inlineStr">
        <is>
          <t>Downside</t>
        </is>
      </c>
      <c r="C23" s="9" t="inlineStr">
        <is>
          <t>Economic softening tightens buyer budgets. Close rates drop, new pipeline falls 25%, churn lifts 3 pts. Plausible if Q1 headwinds persist through Q2.</t>
        </is>
      </c>
      <c r="D23" s="33" t="n"/>
      <c r="E23" s="33" t="n"/>
      <c r="F23" s="33" t="n"/>
    </row>
    <row r="24" ht="42" customHeight="1">
      <c r="B24" s="32" t="inlineStr">
        <is>
          <t>Base</t>
        </is>
      </c>
      <c r="C24" s="9" t="inlineStr">
        <is>
          <t>Continuation of trailing twelve months. No major macro change, no team changes, no pricing change. Most likely world unless something shifts.</t>
        </is>
      </c>
      <c r="D24" s="33" t="n"/>
      <c r="E24" s="33" t="n"/>
      <c r="F24" s="33" t="n"/>
    </row>
    <row r="25" ht="42" customHeight="1">
      <c r="B25" s="32" t="inlineStr">
        <is>
          <t>Upside</t>
        </is>
      </c>
      <c r="C25" s="9" t="inlineStr">
        <is>
          <t>Two committed enterprise deals close on schedule, existing accounts expand as planned, no unexpected losses. Requires execution, not luck.</t>
        </is>
      </c>
      <c r="D25" s="33" t="n"/>
      <c r="E25" s="33" t="n"/>
      <c r="F25" s="33" t="n"/>
    </row>
  </sheetData>
  <mergeCells count="3">
    <mergeCell ref="C24:F24"/>
    <mergeCell ref="C23:F23"/>
    <mergeCell ref="C25:F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20" customWidth="1" min="3" max="3"/>
    <col width="20" customWidth="1" min="4" max="4"/>
    <col width="20" customWidth="1" min="5" max="5"/>
    <col width="6" customWidth="1" min="6" max="6"/>
  </cols>
  <sheetData>
    <row r="2">
      <c r="B2" s="1" t="inlineStr">
        <is>
          <t>Executive Summary</t>
        </is>
      </c>
    </row>
    <row r="3">
      <c r="B3" s="2" t="inlineStr">
        <is>
          <t>One-view for leadership. Every number below is a formula — traces to Assumptions via Scenarios.</t>
        </is>
      </c>
    </row>
    <row r="5" ht="28" customHeight="1">
      <c r="B5" s="34" t="inlineStr">
        <is>
          <t>The question</t>
        </is>
      </c>
      <c r="C5" s="35" t="inlineStr">
        <is>
          <t>Should we commit to the Q2 revenue plan of $5.25M?</t>
        </is>
      </c>
      <c r="D5" s="36" t="n"/>
      <c r="E5" s="36" t="n"/>
    </row>
    <row r="7" ht="40" customHeight="1">
      <c r="B7" s="37" t="inlineStr">
        <is>
          <t>Base case · total revenue</t>
        </is>
      </c>
      <c r="C7" s="38">
        <f>Scenarios!D17</f>
        <v/>
      </c>
      <c r="D7" s="39" t="n"/>
      <c r="E7" s="39" t="n"/>
    </row>
    <row r="9" ht="30" customHeight="1">
      <c r="B9" s="40" t="inlineStr">
        <is>
          <t>Range (downside → upside)</t>
        </is>
      </c>
      <c r="C9" s="41">
        <f>Scenarios!C17</f>
        <v/>
      </c>
      <c r="D9" s="42" t="inlineStr">
        <is>
          <t>→</t>
        </is>
      </c>
      <c r="E9" s="43">
        <f>Scenarios!E17</f>
        <v/>
      </c>
    </row>
    <row r="11" ht="22" customHeight="1">
      <c r="B11" s="44" t="inlineStr">
        <is>
          <t>The 3 assumptions that move the number most</t>
        </is>
      </c>
    </row>
    <row r="12">
      <c r="B12" s="5" t="inlineStr">
        <is>
          <t>Assumption</t>
        </is>
      </c>
      <c r="C12" s="45" t="inlineStr">
        <is>
          <t>Downside</t>
        </is>
      </c>
      <c r="D12" s="45" t="inlineStr">
        <is>
          <t>Base</t>
        </is>
      </c>
      <c r="E12" s="45" t="inlineStr">
        <is>
          <t>Upside</t>
        </is>
      </c>
    </row>
    <row r="13" ht="22" customHeight="1">
      <c r="B13" s="32" t="inlineStr">
        <is>
          <t>Close rate</t>
        </is>
      </c>
      <c r="C13" s="46">
        <f>Scenarios!C7</f>
        <v/>
      </c>
      <c r="D13" s="46">
        <f>Scenarios!D7</f>
        <v/>
      </c>
      <c r="E13" s="46">
        <f>Scenarios!E7</f>
        <v/>
      </c>
    </row>
    <row r="14" ht="22" customHeight="1">
      <c r="B14" s="32" t="inlineStr">
        <is>
          <t>New pipeline / mo</t>
        </is>
      </c>
      <c r="C14" s="47">
        <f>Scenarios!C8</f>
        <v/>
      </c>
      <c r="D14" s="47">
        <f>Scenarios!D8</f>
        <v/>
      </c>
      <c r="E14" s="47">
        <f>Scenarios!E8</f>
        <v/>
      </c>
    </row>
    <row r="15" ht="22" customHeight="1">
      <c r="B15" s="32" t="inlineStr">
        <is>
          <t>Annual churn</t>
        </is>
      </c>
      <c r="C15" s="46">
        <f>Scenarios!C9</f>
        <v/>
      </c>
      <c r="D15" s="46">
        <f>Scenarios!D9</f>
        <v/>
      </c>
      <c r="E15" s="46">
        <f>Scenarios!E9</f>
        <v/>
      </c>
    </row>
    <row r="17" ht="22" customHeight="1">
      <c r="B17" s="44" t="inlineStr">
        <is>
          <t>Scenario narratives</t>
        </is>
      </c>
    </row>
    <row r="18" ht="46" customHeight="1">
      <c r="B18" s="32" t="inlineStr">
        <is>
          <t>Downside</t>
        </is>
      </c>
      <c r="C18" s="9">
        <f>Scenarios!C23</f>
        <v/>
      </c>
      <c r="D18" s="33" t="n"/>
      <c r="E18" s="33" t="n"/>
    </row>
    <row r="19" ht="46" customHeight="1">
      <c r="B19" s="32" t="inlineStr">
        <is>
          <t>Base</t>
        </is>
      </c>
      <c r="C19" s="9">
        <f>Scenarios!C24</f>
        <v/>
      </c>
      <c r="D19" s="33" t="n"/>
      <c r="E19" s="33" t="n"/>
    </row>
    <row r="20" ht="46" customHeight="1">
      <c r="B20" s="32" t="inlineStr">
        <is>
          <t>Upside</t>
        </is>
      </c>
      <c r="C20" s="9">
        <f>Scenarios!C25</f>
        <v/>
      </c>
      <c r="D20" s="33" t="n"/>
      <c r="E20" s="33" t="n"/>
    </row>
    <row r="22" ht="22" customHeight="1">
      <c r="B22" s="44" t="inlineStr">
        <is>
          <t>Recommendation / Ask</t>
        </is>
      </c>
    </row>
    <row r="23" ht="48" customHeight="1">
      <c r="B23" s="22" t="inlineStr">
        <is>
          <t>[Replace with your ask: who you need to do what, by when, based on which scenario threshold.]</t>
        </is>
      </c>
      <c r="C23" s="33" t="n"/>
      <c r="D23" s="33" t="n"/>
      <c r="E23" s="33" t="n"/>
    </row>
  </sheetData>
  <mergeCells count="6">
    <mergeCell ref="B23:E23"/>
    <mergeCell ref="C19:E19"/>
    <mergeCell ref="C5:E5"/>
    <mergeCell ref="C18:E18"/>
    <mergeCell ref="C7:E7"/>
    <mergeCell ref="C20:E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17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Sensitivity · Close rate × New pipeline</t>
        </is>
      </c>
    </row>
    <row r="3">
      <c r="B3" s="2" t="inlineStr">
        <is>
          <t>Total period revenue under the Base case driver math, varying ONE pair of inputs. Shows where the forecast is brittle.</t>
        </is>
      </c>
    </row>
    <row r="5">
      <c r="B5" s="48" t="inlineStr">
        <is>
          <t>Close rate →</t>
        </is>
      </c>
      <c r="C5" s="49" t="n">
        <v>0.2</v>
      </c>
      <c r="D5" s="49" t="n">
        <v>0.24</v>
      </c>
      <c r="E5" s="49" t="n">
        <v>0.28</v>
      </c>
      <c r="F5" s="49" t="n">
        <v>0.32</v>
      </c>
      <c r="G5" s="49" t="n">
        <v>0.36</v>
      </c>
    </row>
    <row r="6">
      <c r="B6" s="50" t="n">
        <v>1500000</v>
      </c>
      <c r="C6" s="23">
        <f>(1500000*0.2*period_mo)+(start_arr*(1-(churn*period_mo/12)))+(start_arr*expansion*period_mo/12)</f>
        <v/>
      </c>
      <c r="D6" s="23">
        <f>(1500000*0.24*period_mo)+(start_arr*(1-(churn*period_mo/12)))+(start_arr*expansion*period_mo/12)</f>
        <v/>
      </c>
      <c r="E6" s="23">
        <f>(1500000*0.28*period_mo)+(start_arr*(1-(churn*period_mo/12)))+(start_arr*expansion*period_mo/12)</f>
        <v/>
      </c>
      <c r="F6" s="23">
        <f>(1500000*0.32*period_mo)+(start_arr*(1-(churn*period_mo/12)))+(start_arr*expansion*period_mo/12)</f>
        <v/>
      </c>
      <c r="G6" s="23">
        <f>(1500000*0.36*period_mo)+(start_arr*(1-(churn*period_mo/12)))+(start_arr*expansion*period_mo/12)</f>
        <v/>
      </c>
    </row>
    <row r="7">
      <c r="B7" s="50" t="n">
        <v>1800000</v>
      </c>
      <c r="C7" s="23">
        <f>(1800000*0.2*period_mo)+(start_arr*(1-(churn*period_mo/12)))+(start_arr*expansion*period_mo/12)</f>
        <v/>
      </c>
      <c r="D7" s="23">
        <f>(1800000*0.24*period_mo)+(start_arr*(1-(churn*period_mo/12)))+(start_arr*expansion*period_mo/12)</f>
        <v/>
      </c>
      <c r="E7" s="23">
        <f>(1800000*0.28*period_mo)+(start_arr*(1-(churn*period_mo/12)))+(start_arr*expansion*period_mo/12)</f>
        <v/>
      </c>
      <c r="F7" s="23">
        <f>(1800000*0.32*period_mo)+(start_arr*(1-(churn*period_mo/12)))+(start_arr*expansion*period_mo/12)</f>
        <v/>
      </c>
      <c r="G7" s="23">
        <f>(1800000*0.36*period_mo)+(start_arr*(1-(churn*period_mo/12)))+(start_arr*expansion*period_mo/12)</f>
        <v/>
      </c>
    </row>
    <row r="8">
      <c r="B8" s="50" t="n">
        <v>2100000</v>
      </c>
      <c r="C8" s="23">
        <f>(2100000*0.2*period_mo)+(start_arr*(1-(churn*period_mo/12)))+(start_arr*expansion*period_mo/12)</f>
        <v/>
      </c>
      <c r="D8" s="23">
        <f>(2100000*0.24*period_mo)+(start_arr*(1-(churn*period_mo/12)))+(start_arr*expansion*period_mo/12)</f>
        <v/>
      </c>
      <c r="E8" s="23">
        <f>(2100000*0.28*period_mo)+(start_arr*(1-(churn*period_mo/12)))+(start_arr*expansion*period_mo/12)</f>
        <v/>
      </c>
      <c r="F8" s="23">
        <f>(2100000*0.32*period_mo)+(start_arr*(1-(churn*period_mo/12)))+(start_arr*expansion*period_mo/12)</f>
        <v/>
      </c>
      <c r="G8" s="23">
        <f>(2100000*0.36*period_mo)+(start_arr*(1-(churn*period_mo/12)))+(start_arr*expansion*period_mo/12)</f>
        <v/>
      </c>
    </row>
    <row r="9">
      <c r="B9" s="50" t="n">
        <v>2400000</v>
      </c>
      <c r="C9" s="23">
        <f>(2400000*0.2*period_mo)+(start_arr*(1-(churn*period_mo/12)))+(start_arr*expansion*period_mo/12)</f>
        <v/>
      </c>
      <c r="D9" s="23">
        <f>(2400000*0.24*period_mo)+(start_arr*(1-(churn*period_mo/12)))+(start_arr*expansion*period_mo/12)</f>
        <v/>
      </c>
      <c r="E9" s="23">
        <f>(2400000*0.28*period_mo)+(start_arr*(1-(churn*period_mo/12)))+(start_arr*expansion*period_mo/12)</f>
        <v/>
      </c>
      <c r="F9" s="23">
        <f>(2400000*0.32*period_mo)+(start_arr*(1-(churn*period_mo/12)))+(start_arr*expansion*period_mo/12)</f>
        <v/>
      </c>
      <c r="G9" s="23">
        <f>(2400000*0.36*period_mo)+(start_arr*(1-(churn*period_mo/12)))+(start_arr*expansion*period_mo/12)</f>
        <v/>
      </c>
    </row>
    <row r="10">
      <c r="B10" s="50" t="n">
        <v>2700000</v>
      </c>
      <c r="C10" s="23">
        <f>(2700000*0.2*period_mo)+(start_arr*(1-(churn*period_mo/12)))+(start_arr*expansion*period_mo/12)</f>
        <v/>
      </c>
      <c r="D10" s="23">
        <f>(2700000*0.24*period_mo)+(start_arr*(1-(churn*period_mo/12)))+(start_arr*expansion*period_mo/12)</f>
        <v/>
      </c>
      <c r="E10" s="23">
        <f>(2700000*0.28*period_mo)+(start_arr*(1-(churn*period_mo/12)))+(start_arr*expansion*period_mo/12)</f>
        <v/>
      </c>
      <c r="F10" s="23">
        <f>(2700000*0.32*period_mo)+(start_arr*(1-(churn*period_mo/12)))+(start_arr*expansion*period_mo/12)</f>
        <v/>
      </c>
      <c r="G10" s="23">
        <f>(2700000*0.36*period_mo)+(start_arr*(1-(churn*period_mo/12)))+(start_arr*expansion*period_mo/12)</f>
        <v/>
      </c>
    </row>
    <row r="11">
      <c r="B11" s="50" t="n">
        <v>3000000</v>
      </c>
      <c r="C11" s="23">
        <f>(3000000*0.2*period_mo)+(start_arr*(1-(churn*period_mo/12)))+(start_arr*expansion*period_mo/12)</f>
        <v/>
      </c>
      <c r="D11" s="23">
        <f>(3000000*0.24*period_mo)+(start_arr*(1-(churn*period_mo/12)))+(start_arr*expansion*period_mo/12)</f>
        <v/>
      </c>
      <c r="E11" s="23">
        <f>(3000000*0.28*period_mo)+(start_arr*(1-(churn*period_mo/12)))+(start_arr*expansion*period_mo/12)</f>
        <v/>
      </c>
      <c r="F11" s="23">
        <f>(3000000*0.32*period_mo)+(start_arr*(1-(churn*period_mo/12)))+(start_arr*expansion*period_mo/12)</f>
        <v/>
      </c>
      <c r="G11" s="23">
        <f>(3000000*0.36*period_mo)+(start_arr*(1-(churn*period_mo/12)))+(start_arr*expansion*period_mo/12)</f>
        <v/>
      </c>
    </row>
    <row r="14">
      <c r="B14" s="12" t="inlineStr">
        <is>
          <t>Legend</t>
        </is>
      </c>
    </row>
    <row r="15">
      <c r="B15" s="51" t="inlineStr">
        <is>
          <t>Red = &gt; 5% below base case</t>
        </is>
      </c>
    </row>
    <row r="16">
      <c r="B16" s="15" t="inlineStr">
        <is>
          <t>Tan = within ±5% of base</t>
        </is>
      </c>
    </row>
    <row r="17">
      <c r="B17" s="52" t="inlineStr">
        <is>
          <t>Green = &gt; 5% above base</t>
        </is>
      </c>
    </row>
  </sheetData>
  <conditionalFormatting sqref="C6:G11">
    <cfRule type="cellIs" priority="1" operator="lessThan" dxfId="1">
      <formula>Scenarios!D17*0.95</formula>
    </cfRule>
    <cfRule type="cellIs" priority="2" operator="between" dxfId="2">
      <formula>Scenarios!D17*0.95</formula>
      <formula>Scenarios!D17*1.05</formula>
    </cfRule>
    <cfRule type="cellIs" priority="3" operator="greaterThan" dxfId="3">
      <formula>Scenarios!D17*1.05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2026-04-16T15:30:42Z</dcterms:created>
  <dcterms:modified xmlns:dcterms="http://purl.org/dc/terms/" xmlns:xsi="http://www.w3.org/2001/XMLSchema-instance" xsi:type="dcterms:W3CDTF">2026-04-16T15:30:42Z</dcterms:modified>
</cp:coreProperties>
</file>