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Tracker" sheetId="1" state="visible" r:id="rId1"/>
    <sheet xmlns:r="http://schemas.openxmlformats.org/officeDocument/2006/relationships" name="Dashboard" sheetId="2" state="visible" r:id="rId2"/>
    <sheet xmlns:r="http://schemas.openxmlformats.org/officeDocument/2006/relationships" name="Variance" sheetId="3" state="visible" r:id="rId3"/>
    <sheet xmlns:r="http://schemas.openxmlformats.org/officeDocument/2006/relationships" name="Reason Codes" sheetId="4" state="visible" r:id="rId4"/>
    <sheet xmlns:r="http://schemas.openxmlformats.org/officeDocument/2006/relationships" name="Instructions" sheetId="5" state="visible" r:id="rId5"/>
  </sheets>
  <definedNames/>
  <calcPr calcId="124519" fullCalcOnLoad="1"/>
</workbook>
</file>

<file path=xl/styles.xml><?xml version="1.0" encoding="utf-8"?>
<styleSheet xmlns="http://schemas.openxmlformats.org/spreadsheetml/2006/main">
  <numFmts count="5">
    <numFmt numFmtId="164" formatCode="yyyy-mm-dd"/>
    <numFmt numFmtId="165" formatCode="#,##0;[Red]-#,##0"/>
    <numFmt numFmtId="166" formatCode="0.0%;[Red]-0.0%"/>
    <numFmt numFmtId="167" formatCode="0.0"/>
    <numFmt numFmtId="168" formatCode="0.0%"/>
  </numFmts>
  <fonts count="16">
    <font>
      <name val="Calibri"/>
      <family val="2"/>
      <color theme="1"/>
      <sz val="11"/>
      <scheme val="minor"/>
    </font>
    <font>
      <name val="Calibri"/>
      <b val="1"/>
      <color rgb="FF1A1613"/>
      <sz val="16"/>
    </font>
    <font>
      <name val="Calibri"/>
      <i val="1"/>
      <color rgb="FF6B6159"/>
      <sz val="10"/>
    </font>
    <font>
      <name val="Calibri"/>
      <b val="1"/>
      <color rgb="FFFFFFFF"/>
      <sz val="11"/>
    </font>
    <font>
      <b val="1"/>
      <color rgb="FF1A1613"/>
    </font>
    <font>
      <b val="1"/>
      <color rgb="FF1A1613"/>
      <sz val="16"/>
    </font>
    <font>
      <i val="1"/>
      <color rgb="FF6B6159"/>
      <sz val="10"/>
    </font>
    <font>
      <b val="1"/>
      <color rgb="FF1A1613"/>
      <sz val="12"/>
    </font>
    <font>
      <b val="1"/>
      <color rgb="FFFFFFFF"/>
    </font>
    <font>
      <b val="1"/>
    </font>
    <font>
      <color rgb="FF6B6159"/>
      <sz val="10"/>
    </font>
    <font>
      <b val="1"/>
      <color rgb="FF1A1613"/>
      <sz val="13"/>
    </font>
    <font>
      <b val="1"/>
      <color rgb="FFB04A3A"/>
      <sz val="14"/>
    </font>
    <font>
      <b val="1"/>
      <color rgb="FF1A1613"/>
      <sz val="14"/>
    </font>
    <font>
      <b val="1"/>
      <color rgb="FFC15F3C"/>
      <sz val="12"/>
    </font>
    <font>
      <color rgb="FF1A1613"/>
      <sz val="11"/>
    </font>
  </fonts>
  <fills count="6">
    <fill>
      <patternFill/>
    </fill>
    <fill>
      <patternFill patternType="gray125"/>
    </fill>
    <fill>
      <patternFill patternType="solid">
        <fgColor rgb="FF1A1613"/>
      </patternFill>
    </fill>
    <fill>
      <patternFill patternType="solid">
        <fgColor rgb="FFFAF0EA"/>
      </patternFill>
    </fill>
    <fill>
      <patternFill patternType="solid">
        <fgColor rgb="FFF2EDE5"/>
      </patternFill>
    </fill>
    <fill>
      <patternFill patternType="solid">
        <fgColor rgb="FFFFFFFF"/>
      </patternFill>
    </fill>
  </fills>
  <borders count="2">
    <border>
      <left/>
      <right/>
      <top/>
      <bottom/>
      <diagonal/>
    </border>
    <border>
      <left style="thin">
        <color rgb="FFE8E0D4"/>
      </left>
      <right style="thin">
        <color rgb="FFE8E0D4"/>
      </right>
      <top style="thin">
        <color rgb="FFE8E0D4"/>
      </top>
      <bottom style="thin">
        <color rgb="FFE8E0D4"/>
      </bottom>
    </border>
  </borders>
  <cellStyleXfs count="1">
    <xf numFmtId="0" fontId="0" fillId="0" borderId="0"/>
  </cellStyleXfs>
  <cellXfs count="42">
    <xf numFmtId="0" fontId="0" fillId="0" borderId="0" pivotButton="0" quotePrefix="0" xfId="0"/>
    <xf numFmtId="0" fontId="1" fillId="0" borderId="0" pivotButton="0" quotePrefix="0" xfId="0"/>
    <xf numFmtId="0" fontId="2" fillId="0" borderId="0" pivotButton="0" quotePrefix="0" xfId="0"/>
    <xf numFmtId="0" fontId="3" fillId="2" borderId="1" applyAlignment="1" pivotButton="0" quotePrefix="0" xfId="0">
      <alignment horizontal="left" vertical="center" wrapText="1"/>
    </xf>
    <xf numFmtId="0" fontId="0" fillId="0" borderId="1" applyAlignment="1" pivotButton="0" quotePrefix="0" xfId="0">
      <alignment vertical="center"/>
    </xf>
    <xf numFmtId="164" fontId="0" fillId="0" borderId="1" applyAlignment="1" pivotButton="0" quotePrefix="0" xfId="0">
      <alignment vertical="center"/>
    </xf>
    <xf numFmtId="3" fontId="0" fillId="0" borderId="1" applyAlignment="1" pivotButton="0" quotePrefix="0" xfId="0">
      <alignment vertical="center"/>
    </xf>
    <xf numFmtId="165" fontId="0" fillId="0" borderId="1" applyAlignment="1" pivotButton="0" quotePrefix="0" xfId="0">
      <alignment vertical="center"/>
    </xf>
    <xf numFmtId="166" fontId="0" fillId="0" borderId="1" applyAlignment="1" pivotButton="0" quotePrefix="0" xfId="0">
      <alignment vertical="center"/>
    </xf>
    <xf numFmtId="167" fontId="0" fillId="0" borderId="1" applyAlignment="1" pivotButton="0" quotePrefix="0" xfId="0">
      <alignment vertical="center"/>
    </xf>
    <xf numFmtId="168" fontId="0" fillId="0" borderId="1" applyAlignment="1" pivotButton="0" quotePrefix="0" xfId="0">
      <alignment vertical="center"/>
    </xf>
    <xf numFmtId="0" fontId="4" fillId="3" borderId="1" pivotButton="0" quotePrefix="0" xfId="0"/>
    <xf numFmtId="3" fontId="4" fillId="3" borderId="1" pivotButton="0" quotePrefix="0" xfId="0"/>
    <xf numFmtId="165" fontId="4" fillId="3" borderId="1" pivotButton="0" quotePrefix="0" xfId="0"/>
    <xf numFmtId="166" fontId="4" fillId="3" borderId="1" pivotButton="0" quotePrefix="0" xfId="0"/>
    <xf numFmtId="167" fontId="4" fillId="3" borderId="1" pivotButton="0" quotePrefix="0" xfId="0"/>
    <xf numFmtId="168" fontId="4" fillId="3" borderId="1" pivotButton="0" quotePrefix="0" xfId="0"/>
    <xf numFmtId="0" fontId="5" fillId="0" borderId="0" pivotButton="0" quotePrefix="0" xfId="0"/>
    <xf numFmtId="0" fontId="6" fillId="0" borderId="0" pivotButton="0" quotePrefix="0" xfId="0"/>
    <xf numFmtId="0" fontId="7" fillId="0" borderId="0" pivotButton="0" quotePrefix="0" xfId="0"/>
    <xf numFmtId="0" fontId="8" fillId="2" borderId="1" applyAlignment="1" pivotButton="0" quotePrefix="0" xfId="0">
      <alignment horizontal="left"/>
    </xf>
    <xf numFmtId="0" fontId="10" fillId="4" borderId="1" pivotButton="0" quotePrefix="0" xfId="0"/>
    <xf numFmtId="3" fontId="11" fillId="0" borderId="1" applyAlignment="1" pivotButton="0" quotePrefix="0" xfId="0">
      <alignment horizontal="right"/>
    </xf>
    <xf numFmtId="0" fontId="9" fillId="0" borderId="1" pivotButton="0" quotePrefix="0" xfId="0"/>
    <xf numFmtId="3" fontId="0" fillId="0" borderId="1" pivotButton="0" quotePrefix="0" xfId="0"/>
    <xf numFmtId="165" fontId="0" fillId="0" borderId="1" pivotButton="0" quotePrefix="0" xfId="0"/>
    <xf numFmtId="166" fontId="0" fillId="0" borderId="1" pivotButton="0" quotePrefix="0" xfId="0"/>
    <xf numFmtId="168" fontId="0" fillId="0" borderId="1" pivotButton="0" quotePrefix="0" xfId="0"/>
    <xf numFmtId="166" fontId="11" fillId="0" borderId="1" applyAlignment="1" pivotButton="0" quotePrefix="0" xfId="0">
      <alignment horizontal="right"/>
    </xf>
    <xf numFmtId="167" fontId="11" fillId="0" borderId="1" applyAlignment="1" pivotButton="0" quotePrefix="0" xfId="0">
      <alignment horizontal="right"/>
    </xf>
    <xf numFmtId="168" fontId="11" fillId="0" borderId="1" applyAlignment="1" pivotButton="0" quotePrefix="0" xfId="0">
      <alignment horizontal="right"/>
    </xf>
    <xf numFmtId="1" fontId="11" fillId="0" borderId="1" applyAlignment="1" pivotButton="0" quotePrefix="0" xfId="0">
      <alignment horizontal="right"/>
    </xf>
    <xf numFmtId="0" fontId="4" fillId="0" borderId="0" pivotButton="0" quotePrefix="0" xfId="0"/>
    <xf numFmtId="1" fontId="12" fillId="0" borderId="0" pivotButton="0" quotePrefix="0" xfId="0"/>
    <xf numFmtId="0" fontId="8" fillId="2" borderId="1" pivotButton="0" quotePrefix="0" xfId="0"/>
    <xf numFmtId="164" fontId="0" fillId="0" borderId="1" pivotButton="0" quotePrefix="0" xfId="0"/>
    <xf numFmtId="0" fontId="0" fillId="0" borderId="1" pivotButton="0" quotePrefix="0" xfId="0"/>
    <xf numFmtId="0" fontId="13" fillId="0" borderId="0" pivotButton="0" quotePrefix="0" xfId="0"/>
    <xf numFmtId="0" fontId="0" fillId="3" borderId="1" pivotButton="0" quotePrefix="0" xfId="0"/>
    <xf numFmtId="0" fontId="0" fillId="5" borderId="1" pivotButton="0" quotePrefix="0" xfId="0"/>
    <xf numFmtId="0" fontId="14" fillId="0" borderId="0" pivotButton="0" quotePrefix="0" xfId="0"/>
    <xf numFmtId="0" fontId="15" fillId="0" borderId="0" applyAlignment="1" pivotButton="0" quotePrefix="0" xfId="0">
      <alignment vertical="top" wrapText="1"/>
    </xf>
  </cellXfs>
  <cellStyles count="1">
    <cellStyle name="Normal" xfId="0" builtinId="0" hidden="0"/>
  </cellStyles>
  <dxfs count="5">
    <dxf>
      <font>
        <b val="1"/>
        <color rgb="FF2E7D4F"/>
      </font>
      <fill>
        <patternFill patternType="solid">
          <fgColor rgb="FFE6F2EB"/>
        </patternFill>
      </fill>
    </dxf>
    <dxf>
      <font>
        <b val="1"/>
        <color rgb="FF7A5800"/>
      </font>
      <fill>
        <patternFill patternType="solid">
          <fgColor rgb="FFFFF3D1"/>
        </patternFill>
      </fill>
    </dxf>
    <dxf>
      <font>
        <b val="1"/>
        <color rgb="FFB04A3A"/>
      </font>
      <fill>
        <patternFill patternType="solid">
          <fgColor rgb="FFF8E4E0"/>
        </patternFill>
      </fill>
    </dxf>
    <dxf>
      <font>
        <color rgb="FFB04A3A"/>
      </font>
      <fill>
        <patternFill patternType="solid">
          <fgColor rgb="FFF8E4E0"/>
        </patternFill>
      </fill>
    </dxf>
    <dxf>
      <font>
        <color rgb="FF2E7D4F"/>
      </font>
      <fill>
        <patternFill patternType="solid">
          <fgColor rgb="FFE6F2EB"/>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N36"/>
  <sheetViews>
    <sheetView workbookViewId="0">
      <pane ySplit="4" topLeftCell="A5" activePane="bottomLeft" state="frozen"/>
      <selection pane="bottomLeft" activeCell="A1" sqref="A1"/>
    </sheetView>
  </sheetViews>
  <sheetFormatPr baseColWidth="8" defaultRowHeight="15"/>
  <cols>
    <col width="11" customWidth="1" min="1" max="1"/>
    <col width="12" customWidth="1" min="2" max="2"/>
    <col width="9" customWidth="1" min="3" max="3"/>
    <col width="8" customWidth="1" min="4" max="4"/>
    <col width="14" customWidth="1" min="5" max="5"/>
    <col width="14" customWidth="1" min="6" max="6"/>
    <col width="14" customWidth="1" min="7" max="7"/>
    <col width="13" customWidth="1" min="8" max="8"/>
    <col width="13" customWidth="1" min="9" max="9"/>
    <col width="14" customWidth="1" min="10" max="10"/>
    <col width="22" customWidth="1" min="11" max="11"/>
    <col width="9" customWidth="1" min="12" max="12"/>
    <col width="12" customWidth="1" min="13" max="13"/>
    <col width="28" customWidth="1" min="14" max="14"/>
  </cols>
  <sheetData>
    <row r="1">
      <c r="A1" s="1" t="inlineStr">
        <is>
          <t>Weekly Production Tracker · Starter Template</t>
        </is>
      </c>
    </row>
    <row r="2">
      <c r="A2" s="2" t="inlineStr">
        <is>
          <t>Catalyst Operations Partners · Claude Master Class · Module 03</t>
        </is>
      </c>
    </row>
    <row r="4">
      <c r="A4" s="3" t="inlineStr">
        <is>
          <t>Week</t>
        </is>
      </c>
      <c r="B4" s="3" t="inlineStr">
        <is>
          <t>Date</t>
        </is>
      </c>
      <c r="C4" s="3" t="inlineStr">
        <is>
          <t>Line</t>
        </is>
      </c>
      <c r="D4" s="3" t="inlineStr">
        <is>
          <t>Shift</t>
        </is>
      </c>
      <c r="E4" s="3" t="inlineStr">
        <is>
          <t>Supervisor</t>
        </is>
      </c>
      <c r="F4" s="3" t="inlineStr">
        <is>
          <t>Planned Units</t>
        </is>
      </c>
      <c r="G4" s="3" t="inlineStr">
        <is>
          <t>Actual Units</t>
        </is>
      </c>
      <c r="H4" s="3" t="inlineStr">
        <is>
          <t>Variance (#)</t>
        </is>
      </c>
      <c r="I4" s="3" t="inlineStr">
        <is>
          <t>Variance (%)</t>
        </is>
      </c>
      <c r="J4" s="3" t="inlineStr">
        <is>
          <t>Downtime (hrs)</t>
        </is>
      </c>
      <c r="K4" s="3" t="inlineStr">
        <is>
          <t>Downtime Reason</t>
        </is>
      </c>
      <c r="L4" s="3" t="inlineStr">
        <is>
          <t>OEE</t>
        </is>
      </c>
      <c r="M4" s="3" t="inlineStr">
        <is>
          <t>Status</t>
        </is>
      </c>
      <c r="N4" s="3" t="inlineStr">
        <is>
          <t>Notes</t>
        </is>
      </c>
    </row>
    <row r="5">
      <c r="A5" s="4" t="inlineStr">
        <is>
          <t>W16-2026</t>
        </is>
      </c>
      <c r="B5" s="5" t="n">
        <v>46125</v>
      </c>
      <c r="C5" s="4" t="inlineStr">
        <is>
          <t>Line A</t>
        </is>
      </c>
      <c r="D5" s="4" t="inlineStr">
        <is>
          <t>Day</t>
        </is>
      </c>
      <c r="E5" s="4" t="inlineStr">
        <is>
          <t>J. Alvarez</t>
        </is>
      </c>
      <c r="F5" s="6" t="n">
        <v>2400</v>
      </c>
      <c r="G5" s="6" t="n">
        <v>2410</v>
      </c>
      <c r="H5" s="7">
        <f>G5-F5</f>
        <v/>
      </c>
      <c r="I5" s="8">
        <f>IFERROR((G5-F5)/F5,0)</f>
        <v/>
      </c>
      <c r="J5" s="9" t="n">
        <v>0</v>
      </c>
      <c r="K5" s="4" t="inlineStr"/>
      <c r="L5" s="10">
        <f>IFERROR((G5/F5)*((8-J5)/8),0)</f>
        <v/>
      </c>
      <c r="M5" s="4">
        <f>IF(I5&gt;=0,"On Target",IF(I5&gt;=-0.05,"Watch","Below"))</f>
        <v/>
      </c>
      <c r="N5" s="4" t="inlineStr"/>
    </row>
    <row r="6">
      <c r="A6" s="4" t="inlineStr">
        <is>
          <t>W16-2026</t>
        </is>
      </c>
      <c r="B6" s="5" t="n">
        <v>46125</v>
      </c>
      <c r="C6" s="4" t="inlineStr">
        <is>
          <t>Line A</t>
        </is>
      </c>
      <c r="D6" s="4" t="inlineStr">
        <is>
          <t>Night</t>
        </is>
      </c>
      <c r="E6" s="4" t="inlineStr">
        <is>
          <t>R. Kim</t>
        </is>
      </c>
      <c r="F6" s="6" t="n">
        <v>2400</v>
      </c>
      <c r="G6" s="6" t="n">
        <v>2395</v>
      </c>
      <c r="H6" s="7">
        <f>G6-F6</f>
        <v/>
      </c>
      <c r="I6" s="8">
        <f>IFERROR((G6-F6)/F6,0)</f>
        <v/>
      </c>
      <c r="J6" s="9" t="n">
        <v>0.3</v>
      </c>
      <c r="K6" s="4" t="inlineStr">
        <is>
          <t>Planned Maintenance</t>
        </is>
      </c>
      <c r="L6" s="10">
        <f>IFERROR((G6/F6)*((8-J6)/8),0)</f>
        <v/>
      </c>
      <c r="M6" s="4">
        <f>IF(I6&gt;=0,"On Target",IF(I6&gt;=-0.05,"Watch","Below"))</f>
        <v/>
      </c>
      <c r="N6" s="4" t="inlineStr"/>
    </row>
    <row r="7">
      <c r="A7" s="4" t="inlineStr">
        <is>
          <t>W16-2026</t>
        </is>
      </c>
      <c r="B7" s="5" t="n">
        <v>46125</v>
      </c>
      <c r="C7" s="4" t="inlineStr">
        <is>
          <t>Line B</t>
        </is>
      </c>
      <c r="D7" s="4" t="inlineStr">
        <is>
          <t>Day</t>
        </is>
      </c>
      <c r="E7" s="4" t="inlineStr">
        <is>
          <t>M. Ochoa</t>
        </is>
      </c>
      <c r="F7" s="6" t="n">
        <v>2100</v>
      </c>
      <c r="G7" s="6" t="n">
        <v>2120</v>
      </c>
      <c r="H7" s="7">
        <f>G7-F7</f>
        <v/>
      </c>
      <c r="I7" s="8">
        <f>IFERROR((G7-F7)/F7,0)</f>
        <v/>
      </c>
      <c r="J7" s="9" t="n">
        <v>0</v>
      </c>
      <c r="K7" s="4" t="inlineStr"/>
      <c r="L7" s="10">
        <f>IFERROR((G7/F7)*((8-J7)/8),0)</f>
        <v/>
      </c>
      <c r="M7" s="4">
        <f>IF(I7&gt;=0,"On Target",IF(I7&gt;=-0.05,"Watch","Below"))</f>
        <v/>
      </c>
      <c r="N7" s="4" t="inlineStr"/>
    </row>
    <row r="8">
      <c r="A8" s="4" t="inlineStr">
        <is>
          <t>W16-2026</t>
        </is>
      </c>
      <c r="B8" s="5" t="n">
        <v>46125</v>
      </c>
      <c r="C8" s="4" t="inlineStr">
        <is>
          <t>Line B</t>
        </is>
      </c>
      <c r="D8" s="4" t="inlineStr">
        <is>
          <t>Night</t>
        </is>
      </c>
      <c r="E8" s="4" t="inlineStr">
        <is>
          <t>T. Patel</t>
        </is>
      </c>
      <c r="F8" s="6" t="n">
        <v>2100</v>
      </c>
      <c r="G8" s="6" t="n">
        <v>2080</v>
      </c>
      <c r="H8" s="7">
        <f>G8-F8</f>
        <v/>
      </c>
      <c r="I8" s="8">
        <f>IFERROR((G8-F8)/F8,0)</f>
        <v/>
      </c>
      <c r="J8" s="9" t="n">
        <v>0.5</v>
      </c>
      <c r="K8" s="4" t="inlineStr">
        <is>
          <t>Changeover</t>
        </is>
      </c>
      <c r="L8" s="10">
        <f>IFERROR((G8/F8)*((8-J8)/8),0)</f>
        <v/>
      </c>
      <c r="M8" s="4">
        <f>IF(I8&gt;=0,"On Target",IF(I8&gt;=-0.05,"Watch","Below"))</f>
        <v/>
      </c>
      <c r="N8" s="4" t="inlineStr"/>
    </row>
    <row r="9">
      <c r="A9" s="4" t="inlineStr">
        <is>
          <t>W16-2026</t>
        </is>
      </c>
      <c r="B9" s="5" t="n">
        <v>46125</v>
      </c>
      <c r="C9" s="4" t="inlineStr">
        <is>
          <t>Line C</t>
        </is>
      </c>
      <c r="D9" s="4" t="inlineStr">
        <is>
          <t>Day</t>
        </is>
      </c>
      <c r="E9" s="4" t="inlineStr">
        <is>
          <t>S. Brown</t>
        </is>
      </c>
      <c r="F9" s="6" t="n">
        <v>1800</v>
      </c>
      <c r="G9" s="6" t="n">
        <v>1710</v>
      </c>
      <c r="H9" s="7">
        <f>G9-F9</f>
        <v/>
      </c>
      <c r="I9" s="8">
        <f>IFERROR((G9-F9)/F9,0)</f>
        <v/>
      </c>
      <c r="J9" s="9" t="n">
        <v>0.8</v>
      </c>
      <c r="K9" s="4" t="inlineStr">
        <is>
          <t>Material Shortage</t>
        </is>
      </c>
      <c r="L9" s="10">
        <f>IFERROR((G9/F9)*((8-J9)/8),0)</f>
        <v/>
      </c>
      <c r="M9" s="4">
        <f>IF(I9&gt;=0,"On Target",IF(I9&gt;=-0.05,"Watch","Below"))</f>
        <v/>
      </c>
      <c r="N9" s="4" t="inlineStr"/>
    </row>
    <row r="10">
      <c r="A10" s="4" t="inlineStr">
        <is>
          <t>W16-2026</t>
        </is>
      </c>
      <c r="B10" s="5" t="n">
        <v>46125</v>
      </c>
      <c r="C10" s="4" t="inlineStr">
        <is>
          <t>Line C</t>
        </is>
      </c>
      <c r="D10" s="4" t="inlineStr">
        <is>
          <t>Night</t>
        </is>
      </c>
      <c r="E10" s="4" t="inlineStr">
        <is>
          <t>D. Foster</t>
        </is>
      </c>
      <c r="F10" s="6" t="n">
        <v>1800</v>
      </c>
      <c r="G10" s="6" t="n">
        <v>1750</v>
      </c>
      <c r="H10" s="7">
        <f>G10-F10</f>
        <v/>
      </c>
      <c r="I10" s="8">
        <f>IFERROR((G10-F10)/F10,0)</f>
        <v/>
      </c>
      <c r="J10" s="9" t="n">
        <v>0.5</v>
      </c>
      <c r="K10" s="4" t="inlineStr">
        <is>
          <t>Material Shortage</t>
        </is>
      </c>
      <c r="L10" s="10">
        <f>IFERROR((G10/F10)*((8-J10)/8),0)</f>
        <v/>
      </c>
      <c r="M10" s="4">
        <f>IF(I10&gt;=0,"On Target",IF(I10&gt;=-0.05,"Watch","Below"))</f>
        <v/>
      </c>
      <c r="N10" s="4" t="inlineStr"/>
    </row>
    <row r="11">
      <c r="A11" s="4" t="inlineStr">
        <is>
          <t>W16-2026</t>
        </is>
      </c>
      <c r="B11" s="5" t="n">
        <v>46126</v>
      </c>
      <c r="C11" s="4" t="inlineStr">
        <is>
          <t>Line A</t>
        </is>
      </c>
      <c r="D11" s="4" t="inlineStr">
        <is>
          <t>Day</t>
        </is>
      </c>
      <c r="E11" s="4" t="inlineStr">
        <is>
          <t>J. Alvarez</t>
        </is>
      </c>
      <c r="F11" s="6" t="n">
        <v>2400</v>
      </c>
      <c r="G11" s="6" t="n">
        <v>2380</v>
      </c>
      <c r="H11" s="7">
        <f>G11-F11</f>
        <v/>
      </c>
      <c r="I11" s="8">
        <f>IFERROR((G11-F11)/F11,0)</f>
        <v/>
      </c>
      <c r="J11" s="9" t="n">
        <v>0.4</v>
      </c>
      <c r="K11" s="4" t="inlineStr">
        <is>
          <t>Changeover</t>
        </is>
      </c>
      <c r="L11" s="10">
        <f>IFERROR((G11/F11)*((8-J11)/8),0)</f>
        <v/>
      </c>
      <c r="M11" s="4">
        <f>IF(I11&gt;=0,"On Target",IF(I11&gt;=-0.05,"Watch","Below"))</f>
        <v/>
      </c>
      <c r="N11" s="4" t="inlineStr"/>
    </row>
    <row r="12">
      <c r="A12" s="4" t="inlineStr">
        <is>
          <t>W16-2026</t>
        </is>
      </c>
      <c r="B12" s="5" t="n">
        <v>46126</v>
      </c>
      <c r="C12" s="4" t="inlineStr">
        <is>
          <t>Line A</t>
        </is>
      </c>
      <c r="D12" s="4" t="inlineStr">
        <is>
          <t>Night</t>
        </is>
      </c>
      <c r="E12" s="4" t="inlineStr">
        <is>
          <t>R. Kim</t>
        </is>
      </c>
      <c r="F12" s="6" t="n">
        <v>2400</v>
      </c>
      <c r="G12" s="6" t="n">
        <v>2400</v>
      </c>
      <c r="H12" s="7">
        <f>G12-F12</f>
        <v/>
      </c>
      <c r="I12" s="8">
        <f>IFERROR((G12-F12)/F12,0)</f>
        <v/>
      </c>
      <c r="J12" s="9" t="n">
        <v>0</v>
      </c>
      <c r="K12" s="4" t="inlineStr"/>
      <c r="L12" s="10">
        <f>IFERROR((G12/F12)*((8-J12)/8),0)</f>
        <v/>
      </c>
      <c r="M12" s="4">
        <f>IF(I12&gt;=0,"On Target",IF(I12&gt;=-0.05,"Watch","Below"))</f>
        <v/>
      </c>
      <c r="N12" s="4" t="inlineStr"/>
    </row>
    <row r="13">
      <c r="A13" s="4" t="inlineStr">
        <is>
          <t>W16-2026</t>
        </is>
      </c>
      <c r="B13" s="5" t="n">
        <v>46126</v>
      </c>
      <c r="C13" s="4" t="inlineStr">
        <is>
          <t>Line B</t>
        </is>
      </c>
      <c r="D13" s="4" t="inlineStr">
        <is>
          <t>Day</t>
        </is>
      </c>
      <c r="E13" s="4" t="inlineStr">
        <is>
          <t>M. Ochoa</t>
        </is>
      </c>
      <c r="F13" s="6" t="n">
        <v>2100</v>
      </c>
      <c r="G13" s="6" t="n">
        <v>2105</v>
      </c>
      <c r="H13" s="7">
        <f>G13-F13</f>
        <v/>
      </c>
      <c r="I13" s="8">
        <f>IFERROR((G13-F13)/F13,0)</f>
        <v/>
      </c>
      <c r="J13" s="9" t="n">
        <v>0.2</v>
      </c>
      <c r="K13" s="4" t="inlineStr">
        <is>
          <t>Quality Hold</t>
        </is>
      </c>
      <c r="L13" s="10">
        <f>IFERROR((G13/F13)*((8-J13)/8),0)</f>
        <v/>
      </c>
      <c r="M13" s="4">
        <f>IF(I13&gt;=0,"On Target",IF(I13&gt;=-0.05,"Watch","Below"))</f>
        <v/>
      </c>
      <c r="N13" s="4" t="inlineStr"/>
    </row>
    <row r="14">
      <c r="A14" s="4" t="inlineStr">
        <is>
          <t>W16-2026</t>
        </is>
      </c>
      <c r="B14" s="5" t="n">
        <v>46126</v>
      </c>
      <c r="C14" s="4" t="inlineStr">
        <is>
          <t>Line B</t>
        </is>
      </c>
      <c r="D14" s="4" t="inlineStr">
        <is>
          <t>Night</t>
        </is>
      </c>
      <c r="E14" s="4" t="inlineStr">
        <is>
          <t>T. Patel</t>
        </is>
      </c>
      <c r="F14" s="6" t="n">
        <v>2100</v>
      </c>
      <c r="G14" s="6" t="n">
        <v>1400</v>
      </c>
      <c r="H14" s="7">
        <f>G14-F14</f>
        <v/>
      </c>
      <c r="I14" s="8">
        <f>IFERROR((G14-F14)/F14,0)</f>
        <v/>
      </c>
      <c r="J14" s="9" t="n">
        <v>3.2</v>
      </c>
      <c r="K14" s="4" t="inlineStr">
        <is>
          <t>Unplanned Breakdown</t>
        </is>
      </c>
      <c r="L14" s="10">
        <f>IFERROR((G14/F14)*((8-J14)/8),0)</f>
        <v/>
      </c>
      <c r="M14" s="4">
        <f>IF(I14&gt;=0,"On Target",IF(I14&gt;=-0.05,"Watch","Below"))</f>
        <v/>
      </c>
      <c r="N14" s="4" t="inlineStr"/>
    </row>
    <row r="15">
      <c r="A15" s="4" t="inlineStr">
        <is>
          <t>W16-2026</t>
        </is>
      </c>
      <c r="B15" s="5" t="n">
        <v>46126</v>
      </c>
      <c r="C15" s="4" t="inlineStr">
        <is>
          <t>Line C</t>
        </is>
      </c>
      <c r="D15" s="4" t="inlineStr">
        <is>
          <t>Day</t>
        </is>
      </c>
      <c r="E15" s="4" t="inlineStr">
        <is>
          <t>S. Brown</t>
        </is>
      </c>
      <c r="F15" s="6" t="n">
        <v>1800</v>
      </c>
      <c r="G15" s="6" t="n">
        <v>1680</v>
      </c>
      <c r="H15" s="7">
        <f>G15-F15</f>
        <v/>
      </c>
      <c r="I15" s="8">
        <f>IFERROR((G15-F15)/F15,0)</f>
        <v/>
      </c>
      <c r="J15" s="9" t="n">
        <v>1</v>
      </c>
      <c r="K15" s="4" t="inlineStr">
        <is>
          <t>Material Shortage</t>
        </is>
      </c>
      <c r="L15" s="10">
        <f>IFERROR((G15/F15)*((8-J15)/8),0)</f>
        <v/>
      </c>
      <c r="M15" s="4">
        <f>IF(I15&gt;=0,"On Target",IF(I15&gt;=-0.05,"Watch","Below"))</f>
        <v/>
      </c>
      <c r="N15" s="4" t="inlineStr"/>
    </row>
    <row r="16">
      <c r="A16" s="4" t="inlineStr">
        <is>
          <t>W16-2026</t>
        </is>
      </c>
      <c r="B16" s="5" t="n">
        <v>46126</v>
      </c>
      <c r="C16" s="4" t="inlineStr">
        <is>
          <t>Line C</t>
        </is>
      </c>
      <c r="D16" s="4" t="inlineStr">
        <is>
          <t>Night</t>
        </is>
      </c>
      <c r="E16" s="4" t="inlineStr">
        <is>
          <t>D. Foster</t>
        </is>
      </c>
      <c r="F16" s="6" t="n">
        <v>1800</v>
      </c>
      <c r="G16" s="6" t="n">
        <v>1695</v>
      </c>
      <c r="H16" s="7">
        <f>G16-F16</f>
        <v/>
      </c>
      <c r="I16" s="8">
        <f>IFERROR((G16-F16)/F16,0)</f>
        <v/>
      </c>
      <c r="J16" s="9" t="n">
        <v>0.8</v>
      </c>
      <c r="K16" s="4" t="inlineStr">
        <is>
          <t>Material Shortage</t>
        </is>
      </c>
      <c r="L16" s="10">
        <f>IFERROR((G16/F16)*((8-J16)/8),0)</f>
        <v/>
      </c>
      <c r="M16" s="4">
        <f>IF(I16&gt;=0,"On Target",IF(I16&gt;=-0.05,"Watch","Below"))</f>
        <v/>
      </c>
      <c r="N16" s="4" t="inlineStr"/>
    </row>
    <row r="17">
      <c r="A17" s="4" t="inlineStr">
        <is>
          <t>W16-2026</t>
        </is>
      </c>
      <c r="B17" s="5" t="n">
        <v>46127</v>
      </c>
      <c r="C17" s="4" t="inlineStr">
        <is>
          <t>Line A</t>
        </is>
      </c>
      <c r="D17" s="4" t="inlineStr">
        <is>
          <t>Day</t>
        </is>
      </c>
      <c r="E17" s="4" t="inlineStr">
        <is>
          <t>J. Alvarez</t>
        </is>
      </c>
      <c r="F17" s="6" t="n">
        <v>2400</v>
      </c>
      <c r="G17" s="6" t="n">
        <v>2420</v>
      </c>
      <c r="H17" s="7">
        <f>G17-F17</f>
        <v/>
      </c>
      <c r="I17" s="8">
        <f>IFERROR((G17-F17)/F17,0)</f>
        <v/>
      </c>
      <c r="J17" s="9" t="n">
        <v>0</v>
      </c>
      <c r="K17" s="4" t="inlineStr"/>
      <c r="L17" s="10">
        <f>IFERROR((G17/F17)*((8-J17)/8),0)</f>
        <v/>
      </c>
      <c r="M17" s="4">
        <f>IF(I17&gt;=0,"On Target",IF(I17&gt;=-0.05,"Watch","Below"))</f>
        <v/>
      </c>
      <c r="N17" s="4" t="inlineStr"/>
    </row>
    <row r="18">
      <c r="A18" s="4" t="inlineStr">
        <is>
          <t>W16-2026</t>
        </is>
      </c>
      <c r="B18" s="5" t="n">
        <v>46127</v>
      </c>
      <c r="C18" s="4" t="inlineStr">
        <is>
          <t>Line A</t>
        </is>
      </c>
      <c r="D18" s="4" t="inlineStr">
        <is>
          <t>Night</t>
        </is>
      </c>
      <c r="E18" s="4" t="inlineStr">
        <is>
          <t>R. Kim</t>
        </is>
      </c>
      <c r="F18" s="6" t="n">
        <v>2400</v>
      </c>
      <c r="G18" s="6" t="n">
        <v>2385</v>
      </c>
      <c r="H18" s="7">
        <f>G18-F18</f>
        <v/>
      </c>
      <c r="I18" s="8">
        <f>IFERROR((G18-F18)/F18,0)</f>
        <v/>
      </c>
      <c r="J18" s="9" t="n">
        <v>0.3</v>
      </c>
      <c r="K18" s="4" t="inlineStr">
        <is>
          <t>Planned Maintenance</t>
        </is>
      </c>
      <c r="L18" s="10">
        <f>IFERROR((G18/F18)*((8-J18)/8),0)</f>
        <v/>
      </c>
      <c r="M18" s="4">
        <f>IF(I18&gt;=0,"On Target",IF(I18&gt;=-0.05,"Watch","Below"))</f>
        <v/>
      </c>
      <c r="N18" s="4" t="inlineStr"/>
    </row>
    <row r="19">
      <c r="A19" s="4" t="inlineStr">
        <is>
          <t>W16-2026</t>
        </is>
      </c>
      <c r="B19" s="5" t="n">
        <v>46127</v>
      </c>
      <c r="C19" s="4" t="inlineStr">
        <is>
          <t>Line B</t>
        </is>
      </c>
      <c r="D19" s="4" t="inlineStr">
        <is>
          <t>Day</t>
        </is>
      </c>
      <c r="E19" s="4" t="inlineStr">
        <is>
          <t>M. Ochoa</t>
        </is>
      </c>
      <c r="F19" s="6" t="n">
        <v>2100</v>
      </c>
      <c r="G19" s="6" t="n">
        <v>2090</v>
      </c>
      <c r="H19" s="7">
        <f>G19-F19</f>
        <v/>
      </c>
      <c r="I19" s="8">
        <f>IFERROR((G19-F19)/F19,0)</f>
        <v/>
      </c>
      <c r="J19" s="9" t="n">
        <v>0.4</v>
      </c>
      <c r="K19" s="4" t="inlineStr">
        <is>
          <t>Changeover</t>
        </is>
      </c>
      <c r="L19" s="10">
        <f>IFERROR((G19/F19)*((8-J19)/8),0)</f>
        <v/>
      </c>
      <c r="M19" s="4">
        <f>IF(I19&gt;=0,"On Target",IF(I19&gt;=-0.05,"Watch","Below"))</f>
        <v/>
      </c>
      <c r="N19" s="4" t="inlineStr"/>
    </row>
    <row r="20">
      <c r="A20" s="4" t="inlineStr">
        <is>
          <t>W16-2026</t>
        </is>
      </c>
      <c r="B20" s="5" t="n">
        <v>46127</v>
      </c>
      <c r="C20" s="4" t="inlineStr">
        <is>
          <t>Line B</t>
        </is>
      </c>
      <c r="D20" s="4" t="inlineStr">
        <is>
          <t>Night</t>
        </is>
      </c>
      <c r="E20" s="4" t="inlineStr">
        <is>
          <t>T. Patel</t>
        </is>
      </c>
      <c r="F20" s="6" t="n">
        <v>2100</v>
      </c>
      <c r="G20" s="6" t="n">
        <v>2050</v>
      </c>
      <c r="H20" s="7">
        <f>G20-F20</f>
        <v/>
      </c>
      <c r="I20" s="8">
        <f>IFERROR((G20-F20)/F20,0)</f>
        <v/>
      </c>
      <c r="J20" s="9" t="n">
        <v>0.7</v>
      </c>
      <c r="K20" s="4" t="inlineStr">
        <is>
          <t>Operator Not Available</t>
        </is>
      </c>
      <c r="L20" s="10">
        <f>IFERROR((G20/F20)*((8-J20)/8),0)</f>
        <v/>
      </c>
      <c r="M20" s="4">
        <f>IF(I20&gt;=0,"On Target",IF(I20&gt;=-0.05,"Watch","Below"))</f>
        <v/>
      </c>
      <c r="N20" s="4" t="inlineStr"/>
    </row>
    <row r="21">
      <c r="A21" s="4" t="inlineStr">
        <is>
          <t>W16-2026</t>
        </is>
      </c>
      <c r="B21" s="5" t="n">
        <v>46127</v>
      </c>
      <c r="C21" s="4" t="inlineStr">
        <is>
          <t>Line C</t>
        </is>
      </c>
      <c r="D21" s="4" t="inlineStr">
        <is>
          <t>Day</t>
        </is>
      </c>
      <c r="E21" s="4" t="inlineStr">
        <is>
          <t>S. Brown</t>
        </is>
      </c>
      <c r="F21" s="6" t="n">
        <v>1800</v>
      </c>
      <c r="G21" s="6" t="n">
        <v>1705</v>
      </c>
      <c r="H21" s="7">
        <f>G21-F21</f>
        <v/>
      </c>
      <c r="I21" s="8">
        <f>IFERROR((G21-F21)/F21,0)</f>
        <v/>
      </c>
      <c r="J21" s="9" t="n">
        <v>0.9</v>
      </c>
      <c r="K21" s="4" t="inlineStr">
        <is>
          <t>Material Shortage</t>
        </is>
      </c>
      <c r="L21" s="10">
        <f>IFERROR((G21/F21)*((8-J21)/8),0)</f>
        <v/>
      </c>
      <c r="M21" s="4">
        <f>IF(I21&gt;=0,"On Target",IF(I21&gt;=-0.05,"Watch","Below"))</f>
        <v/>
      </c>
      <c r="N21" s="4" t="inlineStr"/>
    </row>
    <row r="22">
      <c r="A22" s="4" t="inlineStr">
        <is>
          <t>W16-2026</t>
        </is>
      </c>
      <c r="B22" s="5" t="n">
        <v>46127</v>
      </c>
      <c r="C22" s="4" t="inlineStr">
        <is>
          <t>Line C</t>
        </is>
      </c>
      <c r="D22" s="4" t="inlineStr">
        <is>
          <t>Night</t>
        </is>
      </c>
      <c r="E22" s="4" t="inlineStr">
        <is>
          <t>D. Foster</t>
        </is>
      </c>
      <c r="F22" s="6" t="n">
        <v>1800</v>
      </c>
      <c r="G22" s="6" t="n">
        <v>1720</v>
      </c>
      <c r="H22" s="7">
        <f>G22-F22</f>
        <v/>
      </c>
      <c r="I22" s="8">
        <f>IFERROR((G22-F22)/F22,0)</f>
        <v/>
      </c>
      <c r="J22" s="9" t="n">
        <v>0.6</v>
      </c>
      <c r="K22" s="4" t="inlineStr">
        <is>
          <t>Material Shortage</t>
        </is>
      </c>
      <c r="L22" s="10">
        <f>IFERROR((G22/F22)*((8-J22)/8),0)</f>
        <v/>
      </c>
      <c r="M22" s="4">
        <f>IF(I22&gt;=0,"On Target",IF(I22&gt;=-0.05,"Watch","Below"))</f>
        <v/>
      </c>
      <c r="N22" s="4" t="inlineStr"/>
    </row>
    <row r="23">
      <c r="A23" s="4" t="inlineStr">
        <is>
          <t>W16-2026</t>
        </is>
      </c>
      <c r="B23" s="5" t="n">
        <v>46128</v>
      </c>
      <c r="C23" s="4" t="inlineStr">
        <is>
          <t>Line A</t>
        </is>
      </c>
      <c r="D23" s="4" t="inlineStr">
        <is>
          <t>Day</t>
        </is>
      </c>
      <c r="E23" s="4" t="inlineStr">
        <is>
          <t>J. Alvarez</t>
        </is>
      </c>
      <c r="F23" s="6" t="n">
        <v>2400</v>
      </c>
      <c r="G23" s="6" t="n">
        <v>2400</v>
      </c>
      <c r="H23" s="7">
        <f>G23-F23</f>
        <v/>
      </c>
      <c r="I23" s="8">
        <f>IFERROR((G23-F23)/F23,0)</f>
        <v/>
      </c>
      <c r="J23" s="9" t="n">
        <v>0.2</v>
      </c>
      <c r="K23" s="4" t="inlineStr">
        <is>
          <t>Changeover</t>
        </is>
      </c>
      <c r="L23" s="10">
        <f>IFERROR((G23/F23)*((8-J23)/8),0)</f>
        <v/>
      </c>
      <c r="M23" s="4">
        <f>IF(I23&gt;=0,"On Target",IF(I23&gt;=-0.05,"Watch","Below"))</f>
        <v/>
      </c>
      <c r="N23" s="4" t="inlineStr"/>
    </row>
    <row r="24">
      <c r="A24" s="4" t="inlineStr">
        <is>
          <t>W16-2026</t>
        </is>
      </c>
      <c r="B24" s="5" t="n">
        <v>46128</v>
      </c>
      <c r="C24" s="4" t="inlineStr">
        <is>
          <t>Line A</t>
        </is>
      </c>
      <c r="D24" s="4" t="inlineStr">
        <is>
          <t>Night</t>
        </is>
      </c>
      <c r="E24" s="4" t="inlineStr">
        <is>
          <t>R. Kim</t>
        </is>
      </c>
      <c r="F24" s="6" t="n">
        <v>2400</v>
      </c>
      <c r="G24" s="6" t="n">
        <v>2410</v>
      </c>
      <c r="H24" s="7">
        <f>G24-F24</f>
        <v/>
      </c>
      <c r="I24" s="8">
        <f>IFERROR((G24-F24)/F24,0)</f>
        <v/>
      </c>
      <c r="J24" s="9" t="n">
        <v>0</v>
      </c>
      <c r="K24" s="4" t="inlineStr"/>
      <c r="L24" s="10">
        <f>IFERROR((G24/F24)*((8-J24)/8),0)</f>
        <v/>
      </c>
      <c r="M24" s="4">
        <f>IF(I24&gt;=0,"On Target",IF(I24&gt;=-0.05,"Watch","Below"))</f>
        <v/>
      </c>
      <c r="N24" s="4" t="inlineStr"/>
    </row>
    <row r="25">
      <c r="A25" s="4" t="inlineStr">
        <is>
          <t>W16-2026</t>
        </is>
      </c>
      <c r="B25" s="5" t="n">
        <v>46128</v>
      </c>
      <c r="C25" s="4" t="inlineStr">
        <is>
          <t>Line B</t>
        </is>
      </c>
      <c r="D25" s="4" t="inlineStr">
        <is>
          <t>Day</t>
        </is>
      </c>
      <c r="E25" s="4" t="inlineStr">
        <is>
          <t>M. Ochoa</t>
        </is>
      </c>
      <c r="F25" s="6" t="n">
        <v>2100</v>
      </c>
      <c r="G25" s="6" t="n">
        <v>2115</v>
      </c>
      <c r="H25" s="7">
        <f>G25-F25</f>
        <v/>
      </c>
      <c r="I25" s="8">
        <f>IFERROR((G25-F25)/F25,0)</f>
        <v/>
      </c>
      <c r="J25" s="9" t="n">
        <v>0.3</v>
      </c>
      <c r="K25" s="4" t="inlineStr">
        <is>
          <t>Quality Hold</t>
        </is>
      </c>
      <c r="L25" s="10">
        <f>IFERROR((G25/F25)*((8-J25)/8),0)</f>
        <v/>
      </c>
      <c r="M25" s="4">
        <f>IF(I25&gt;=0,"On Target",IF(I25&gt;=-0.05,"Watch","Below"))</f>
        <v/>
      </c>
      <c r="N25" s="4" t="inlineStr"/>
    </row>
    <row r="26">
      <c r="A26" s="4" t="inlineStr">
        <is>
          <t>W16-2026</t>
        </is>
      </c>
      <c r="B26" s="5" t="n">
        <v>46128</v>
      </c>
      <c r="C26" s="4" t="inlineStr">
        <is>
          <t>Line B</t>
        </is>
      </c>
      <c r="D26" s="4" t="inlineStr">
        <is>
          <t>Night</t>
        </is>
      </c>
      <c r="E26" s="4" t="inlineStr">
        <is>
          <t>T. Patel</t>
        </is>
      </c>
      <c r="F26" s="6" t="n">
        <v>2100</v>
      </c>
      <c r="G26" s="6" t="n">
        <v>2095</v>
      </c>
      <c r="H26" s="7">
        <f>G26-F26</f>
        <v/>
      </c>
      <c r="I26" s="8">
        <f>IFERROR((G26-F26)/F26,0)</f>
        <v/>
      </c>
      <c r="J26" s="9" t="n">
        <v>0.5</v>
      </c>
      <c r="K26" s="4" t="inlineStr">
        <is>
          <t>Changeover</t>
        </is>
      </c>
      <c r="L26" s="10">
        <f>IFERROR((G26/F26)*((8-J26)/8),0)</f>
        <v/>
      </c>
      <c r="M26" s="4">
        <f>IF(I26&gt;=0,"On Target",IF(I26&gt;=-0.05,"Watch","Below"))</f>
        <v/>
      </c>
      <c r="N26" s="4" t="inlineStr"/>
    </row>
    <row r="27">
      <c r="A27" s="4" t="inlineStr">
        <is>
          <t>W16-2026</t>
        </is>
      </c>
      <c r="B27" s="5" t="n">
        <v>46128</v>
      </c>
      <c r="C27" s="4" t="inlineStr">
        <is>
          <t>Line C</t>
        </is>
      </c>
      <c r="D27" s="4" t="inlineStr">
        <is>
          <t>Day</t>
        </is>
      </c>
      <c r="E27" s="4" t="inlineStr">
        <is>
          <t>S. Brown</t>
        </is>
      </c>
      <c r="F27" s="6" t="n">
        <v>1800</v>
      </c>
      <c r="G27" s="6" t="n">
        <v>1690</v>
      </c>
      <c r="H27" s="7">
        <f>G27-F27</f>
        <v/>
      </c>
      <c r="I27" s="8">
        <f>IFERROR((G27-F27)/F27,0)</f>
        <v/>
      </c>
      <c r="J27" s="9" t="n">
        <v>1.1</v>
      </c>
      <c r="K27" s="4" t="inlineStr">
        <is>
          <t>Material Shortage</t>
        </is>
      </c>
      <c r="L27" s="10">
        <f>IFERROR((G27/F27)*((8-J27)/8),0)</f>
        <v/>
      </c>
      <c r="M27" s="4">
        <f>IF(I27&gt;=0,"On Target",IF(I27&gt;=-0.05,"Watch","Below"))</f>
        <v/>
      </c>
      <c r="N27" s="4" t="inlineStr"/>
    </row>
    <row r="28">
      <c r="A28" s="4" t="inlineStr">
        <is>
          <t>W16-2026</t>
        </is>
      </c>
      <c r="B28" s="5" t="n">
        <v>46128</v>
      </c>
      <c r="C28" s="4" t="inlineStr">
        <is>
          <t>Line C</t>
        </is>
      </c>
      <c r="D28" s="4" t="inlineStr">
        <is>
          <t>Night</t>
        </is>
      </c>
      <c r="E28" s="4" t="inlineStr">
        <is>
          <t>D. Foster</t>
        </is>
      </c>
      <c r="F28" s="6" t="n">
        <v>1800</v>
      </c>
      <c r="G28" s="6" t="n">
        <v>1710</v>
      </c>
      <c r="H28" s="7">
        <f>G28-F28</f>
        <v/>
      </c>
      <c r="I28" s="8">
        <f>IFERROR((G28-F28)/F28,0)</f>
        <v/>
      </c>
      <c r="J28" s="9" t="n">
        <v>0.9</v>
      </c>
      <c r="K28" s="4" t="inlineStr">
        <is>
          <t>Material Shortage</t>
        </is>
      </c>
      <c r="L28" s="10">
        <f>IFERROR((G28/F28)*((8-J28)/8),0)</f>
        <v/>
      </c>
      <c r="M28" s="4">
        <f>IF(I28&gt;=0,"On Target",IF(I28&gt;=-0.05,"Watch","Below"))</f>
        <v/>
      </c>
      <c r="N28" s="4" t="inlineStr"/>
    </row>
    <row r="29">
      <c r="A29" s="4" t="inlineStr">
        <is>
          <t>W16-2026</t>
        </is>
      </c>
      <c r="B29" s="5" t="n">
        <v>46129</v>
      </c>
      <c r="C29" s="4" t="inlineStr">
        <is>
          <t>Line A</t>
        </is>
      </c>
      <c r="D29" s="4" t="inlineStr">
        <is>
          <t>Day</t>
        </is>
      </c>
      <c r="E29" s="4" t="inlineStr">
        <is>
          <t>J. Alvarez</t>
        </is>
      </c>
      <c r="F29" s="6" t="n">
        <v>2400</v>
      </c>
      <c r="G29" s="6" t="n">
        <v>2415</v>
      </c>
      <c r="H29" s="7">
        <f>G29-F29</f>
        <v/>
      </c>
      <c r="I29" s="8">
        <f>IFERROR((G29-F29)/F29,0)</f>
        <v/>
      </c>
      <c r="J29" s="9" t="n">
        <v>0.1</v>
      </c>
      <c r="K29" s="4" t="inlineStr">
        <is>
          <t>Changeover</t>
        </is>
      </c>
      <c r="L29" s="10">
        <f>IFERROR((G29/F29)*((8-J29)/8),0)</f>
        <v/>
      </c>
      <c r="M29" s="4">
        <f>IF(I29&gt;=0,"On Target",IF(I29&gt;=-0.05,"Watch","Below"))</f>
        <v/>
      </c>
      <c r="N29" s="4" t="inlineStr"/>
    </row>
    <row r="30">
      <c r="A30" s="4" t="inlineStr">
        <is>
          <t>W16-2026</t>
        </is>
      </c>
      <c r="B30" s="5" t="n">
        <v>46129</v>
      </c>
      <c r="C30" s="4" t="inlineStr">
        <is>
          <t>Line A</t>
        </is>
      </c>
      <c r="D30" s="4" t="inlineStr">
        <is>
          <t>Night</t>
        </is>
      </c>
      <c r="E30" s="4" t="inlineStr">
        <is>
          <t>R. Kim</t>
        </is>
      </c>
      <c r="F30" s="6" t="n">
        <v>2400</v>
      </c>
      <c r="G30" s="6" t="n">
        <v>2420</v>
      </c>
      <c r="H30" s="7">
        <f>G30-F30</f>
        <v/>
      </c>
      <c r="I30" s="8">
        <f>IFERROR((G30-F30)/F30,0)</f>
        <v/>
      </c>
      <c r="J30" s="9" t="n">
        <v>0</v>
      </c>
      <c r="K30" s="4" t="inlineStr"/>
      <c r="L30" s="10">
        <f>IFERROR((G30/F30)*((8-J30)/8),0)</f>
        <v/>
      </c>
      <c r="M30" s="4">
        <f>IF(I30&gt;=0,"On Target",IF(I30&gt;=-0.05,"Watch","Below"))</f>
        <v/>
      </c>
      <c r="N30" s="4" t="inlineStr"/>
    </row>
    <row r="31">
      <c r="A31" s="4" t="inlineStr">
        <is>
          <t>W16-2026</t>
        </is>
      </c>
      <c r="B31" s="5" t="n">
        <v>46129</v>
      </c>
      <c r="C31" s="4" t="inlineStr">
        <is>
          <t>Line B</t>
        </is>
      </c>
      <c r="D31" s="4" t="inlineStr">
        <is>
          <t>Day</t>
        </is>
      </c>
      <c r="E31" s="4" t="inlineStr">
        <is>
          <t>M. Ochoa</t>
        </is>
      </c>
      <c r="F31" s="6" t="n">
        <v>2100</v>
      </c>
      <c r="G31" s="6" t="n">
        <v>2100</v>
      </c>
      <c r="H31" s="7">
        <f>G31-F31</f>
        <v/>
      </c>
      <c r="I31" s="8">
        <f>IFERROR((G31-F31)/F31,0)</f>
        <v/>
      </c>
      <c r="J31" s="9" t="n">
        <v>0.3</v>
      </c>
      <c r="K31" s="4" t="inlineStr">
        <is>
          <t>Planned Maintenance</t>
        </is>
      </c>
      <c r="L31" s="10">
        <f>IFERROR((G31/F31)*((8-J31)/8),0)</f>
        <v/>
      </c>
      <c r="M31" s="4">
        <f>IF(I31&gt;=0,"On Target",IF(I31&gt;=-0.05,"Watch","Below"))</f>
        <v/>
      </c>
      <c r="N31" s="4" t="inlineStr"/>
    </row>
    <row r="32">
      <c r="A32" s="4" t="inlineStr">
        <is>
          <t>W16-2026</t>
        </is>
      </c>
      <c r="B32" s="5" t="n">
        <v>46129</v>
      </c>
      <c r="C32" s="4" t="inlineStr">
        <is>
          <t>Line B</t>
        </is>
      </c>
      <c r="D32" s="4" t="inlineStr">
        <is>
          <t>Night</t>
        </is>
      </c>
      <c r="E32" s="4" t="inlineStr">
        <is>
          <t>T. Patel</t>
        </is>
      </c>
      <c r="F32" s="6" t="n">
        <v>2100</v>
      </c>
      <c r="G32" s="6" t="n">
        <v>2110</v>
      </c>
      <c r="H32" s="7">
        <f>G32-F32</f>
        <v/>
      </c>
      <c r="I32" s="8">
        <f>IFERROR((G32-F32)/F32,0)</f>
        <v/>
      </c>
      <c r="J32" s="9" t="n">
        <v>0.4</v>
      </c>
      <c r="K32" s="4" t="inlineStr">
        <is>
          <t>Changeover</t>
        </is>
      </c>
      <c r="L32" s="10">
        <f>IFERROR((G32/F32)*((8-J32)/8),0)</f>
        <v/>
      </c>
      <c r="M32" s="4">
        <f>IF(I32&gt;=0,"On Target",IF(I32&gt;=-0.05,"Watch","Below"))</f>
        <v/>
      </c>
      <c r="N32" s="4" t="inlineStr"/>
    </row>
    <row r="33">
      <c r="A33" s="4" t="inlineStr">
        <is>
          <t>W16-2026</t>
        </is>
      </c>
      <c r="B33" s="5" t="n">
        <v>46129</v>
      </c>
      <c r="C33" s="4" t="inlineStr">
        <is>
          <t>Line C</t>
        </is>
      </c>
      <c r="D33" s="4" t="inlineStr">
        <is>
          <t>Day</t>
        </is>
      </c>
      <c r="E33" s="4" t="inlineStr">
        <is>
          <t>S. Brown</t>
        </is>
      </c>
      <c r="F33" s="6" t="n">
        <v>1800</v>
      </c>
      <c r="G33" s="6" t="n">
        <v>1700</v>
      </c>
      <c r="H33" s="7">
        <f>G33-F33</f>
        <v/>
      </c>
      <c r="I33" s="8">
        <f>IFERROR((G33-F33)/F33,0)</f>
        <v/>
      </c>
      <c r="J33" s="9" t="n">
        <v>0.8</v>
      </c>
      <c r="K33" s="4" t="inlineStr">
        <is>
          <t>Material Shortage</t>
        </is>
      </c>
      <c r="L33" s="10">
        <f>IFERROR((G33/F33)*((8-J33)/8),0)</f>
        <v/>
      </c>
      <c r="M33" s="4">
        <f>IF(I33&gt;=0,"On Target",IF(I33&gt;=-0.05,"Watch","Below"))</f>
        <v/>
      </c>
      <c r="N33" s="4" t="inlineStr"/>
    </row>
    <row r="34">
      <c r="A34" s="4" t="inlineStr">
        <is>
          <t>W16-2026</t>
        </is>
      </c>
      <c r="B34" s="5" t="n">
        <v>46129</v>
      </c>
      <c r="C34" s="4" t="inlineStr">
        <is>
          <t>Line C</t>
        </is>
      </c>
      <c r="D34" s="4" t="inlineStr">
        <is>
          <t>Night</t>
        </is>
      </c>
      <c r="E34" s="4" t="inlineStr">
        <is>
          <t>D. Foster</t>
        </is>
      </c>
      <c r="F34" s="6" t="n">
        <v>1800</v>
      </c>
      <c r="G34" s="6" t="n">
        <v>1715</v>
      </c>
      <c r="H34" s="7">
        <f>G34-F34</f>
        <v/>
      </c>
      <c r="I34" s="8">
        <f>IFERROR((G34-F34)/F34,0)</f>
        <v/>
      </c>
      <c r="J34" s="9" t="n">
        <v>0.7</v>
      </c>
      <c r="K34" s="4" t="inlineStr">
        <is>
          <t>Material Shortage</t>
        </is>
      </c>
      <c r="L34" s="10">
        <f>IFERROR((G34/F34)*((8-J34)/8),0)</f>
        <v/>
      </c>
      <c r="M34" s="4">
        <f>IF(I34&gt;=0,"On Target",IF(I34&gt;=-0.05,"Watch","Below"))</f>
        <v/>
      </c>
      <c r="N34" s="4" t="inlineStr"/>
    </row>
    <row r="36">
      <c r="A36" s="11" t="inlineStr">
        <is>
          <t>Week Total</t>
        </is>
      </c>
      <c r="B36" s="11" t="n"/>
      <c r="C36" s="11" t="n"/>
      <c r="D36" s="11" t="n"/>
      <c r="E36" s="11" t="n"/>
      <c r="F36" s="12">
        <f>SUM(F5:F34)</f>
        <v/>
      </c>
      <c r="G36" s="12">
        <f>SUM(G5:G34)</f>
        <v/>
      </c>
      <c r="H36" s="13">
        <f>SUM(H5:H34)</f>
        <v/>
      </c>
      <c r="I36" s="14">
        <f>IFERROR((G36-F36)/F36,0)</f>
        <v/>
      </c>
      <c r="J36" s="15">
        <f>SUM(J5:J34)</f>
        <v/>
      </c>
      <c r="K36" s="11" t="n"/>
      <c r="L36" s="16">
        <f>IFERROR(AVERAGE(L5:L34),0)</f>
        <v/>
      </c>
      <c r="M36" s="11" t="n"/>
      <c r="N36" s="11" t="n"/>
    </row>
  </sheetData>
  <mergeCells count="2">
    <mergeCell ref="A2:N2"/>
    <mergeCell ref="A1:N1"/>
  </mergeCells>
  <conditionalFormatting sqref="M5:M34">
    <cfRule type="cellIs" priority="1" operator="equal" dxfId="0">
      <formula>"On Target"</formula>
    </cfRule>
    <cfRule type="cellIs" priority="2" operator="equal" dxfId="1">
      <formula>"Watch"</formula>
    </cfRule>
    <cfRule type="cellIs" priority="3" operator="equal" dxfId="2">
      <formula>"Below"</formula>
    </cfRule>
  </conditionalFormatting>
  <conditionalFormatting sqref="I5:I34">
    <cfRule type="cellIs" priority="4" operator="lessThan" dxfId="3">
      <formula>-0.05</formula>
    </cfRule>
    <cfRule type="cellIs" priority="5" operator="greaterThanOrEqual" dxfId="4">
      <formula>0</formula>
    </cfRule>
  </conditionalFormatting>
  <conditionalFormatting sqref="J5:J34">
    <cfRule type="cellIs" priority="6" operator="greaterThan" dxfId="1">
      <formula>2</formula>
    </cfRule>
  </conditionalFormatting>
  <dataValidations count="1">
    <dataValidation sqref="K5:K34" showDropDown="0" showInputMessage="0" showErrorMessage="0" allowBlank="1" errorTitle="Invalid Reason" error="Select a reason from the dropdown." promptTitle="Downtime Reason" prompt="Pick from the list" type="list">
      <formula1>='Reason Codes'!$A$2:$A$20</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16"/>
  <sheetViews>
    <sheetView workbookViewId="0">
      <selection activeCell="A1" sqref="A1"/>
    </sheetView>
  </sheetViews>
  <sheetFormatPr baseColWidth="8" defaultRowHeight="15"/>
  <cols>
    <col width="14" customWidth="1" min="1" max="1"/>
    <col width="12" customWidth="1" min="2" max="2"/>
    <col width="12" customWidth="1" min="3" max="3"/>
    <col width="12" customWidth="1" min="4" max="4"/>
    <col width="14" customWidth="1" min="5" max="5"/>
    <col width="12" customWidth="1" min="6" max="6"/>
    <col width="2" customWidth="1" min="7" max="7"/>
    <col width="22" customWidth="1" min="8" max="8"/>
    <col width="14" customWidth="1" min="9" max="9"/>
  </cols>
  <sheetData>
    <row r="1">
      <c r="A1" s="17" t="inlineStr">
        <is>
          <t>Weekly KPI Dashboard</t>
        </is>
      </c>
    </row>
    <row r="2">
      <c r="A2" s="18" t="inlineStr">
        <is>
          <t>Pulls from the Tracker tab. Data updates automatically.</t>
        </is>
      </c>
    </row>
    <row r="4">
      <c r="A4" s="19" t="inlineStr">
        <is>
          <t>By Line</t>
        </is>
      </c>
      <c r="H4" s="19" t="inlineStr">
        <is>
          <t>Key Metrics</t>
        </is>
      </c>
    </row>
    <row r="5">
      <c r="A5" s="20" t="inlineStr">
        <is>
          <t>Line</t>
        </is>
      </c>
      <c r="B5" s="20" t="inlineStr">
        <is>
          <t>Planned</t>
        </is>
      </c>
      <c r="C5" s="20" t="inlineStr">
        <is>
          <t>Actual</t>
        </is>
      </c>
      <c r="D5" s="20" t="inlineStr">
        <is>
          <t>Variance</t>
        </is>
      </c>
      <c r="E5" s="20" t="inlineStr">
        <is>
          <t>Variance %</t>
        </is>
      </c>
      <c r="F5" s="20" t="inlineStr">
        <is>
          <t>Avg OEE</t>
        </is>
      </c>
      <c r="H5" s="21" t="inlineStr">
        <is>
          <t>Plant Actual</t>
        </is>
      </c>
      <c r="I5" s="22">
        <f>SUM(Tracker!G5:G34)</f>
        <v/>
      </c>
    </row>
    <row r="6">
      <c r="A6" s="23" t="inlineStr">
        <is>
          <t>Line A</t>
        </is>
      </c>
      <c r="B6" s="24">
        <f>SUMIF(Tracker!C5:C34,"Line A",Tracker!F5:F34)</f>
        <v/>
      </c>
      <c r="C6" s="24">
        <f>SUMIF(Tracker!C5:C34,"Line A",Tracker!G5:G34)</f>
        <v/>
      </c>
      <c r="D6" s="25">
        <f>C6-B6</f>
        <v/>
      </c>
      <c r="E6" s="26">
        <f>IFERROR((C6-B6)/B6,0)</f>
        <v/>
      </c>
      <c r="F6" s="27">
        <f>IFERROR(AVERAGEIF(Tracker!C5:C34,"Line A",Tracker!L5:L34),0)</f>
        <v/>
      </c>
      <c r="H6" s="21" t="inlineStr">
        <is>
          <t>Plant Planned</t>
        </is>
      </c>
      <c r="I6" s="22">
        <f>SUM(Tracker!F5:F34)</f>
        <v/>
      </c>
    </row>
    <row r="7">
      <c r="A7" s="23" t="inlineStr">
        <is>
          <t>Line B</t>
        </is>
      </c>
      <c r="B7" s="24">
        <f>SUMIF(Tracker!C5:C34,"Line B",Tracker!F5:F34)</f>
        <v/>
      </c>
      <c r="C7" s="24">
        <f>SUMIF(Tracker!C5:C34,"Line B",Tracker!G5:G34)</f>
        <v/>
      </c>
      <c r="D7" s="25">
        <f>C7-B7</f>
        <v/>
      </c>
      <c r="E7" s="26">
        <f>IFERROR((C7-B7)/B7,0)</f>
        <v/>
      </c>
      <c r="F7" s="27">
        <f>IFERROR(AVERAGEIF(Tracker!C5:C34,"Line B",Tracker!L5:L34),0)</f>
        <v/>
      </c>
      <c r="H7" s="21" t="inlineStr">
        <is>
          <t>Plant Variance %</t>
        </is>
      </c>
      <c r="I7" s="28">
        <f>IFERROR((SUM(Tracker!G5:G34)-SUM(Tracker!F5:F34))/SUM(Tracker!F5:F34),0)</f>
        <v/>
      </c>
    </row>
    <row r="8">
      <c r="A8" s="23" t="inlineStr">
        <is>
          <t>Line C</t>
        </is>
      </c>
      <c r="B8" s="24">
        <f>SUMIF(Tracker!C5:C34,"Line C",Tracker!F5:F34)</f>
        <v/>
      </c>
      <c r="C8" s="24">
        <f>SUMIF(Tracker!C5:C34,"Line C",Tracker!G5:G34)</f>
        <v/>
      </c>
      <c r="D8" s="25">
        <f>C8-B8</f>
        <v/>
      </c>
      <c r="E8" s="26">
        <f>IFERROR((C8-B8)/B8,0)</f>
        <v/>
      </c>
      <c r="F8" s="27">
        <f>IFERROR(AVERAGEIF(Tracker!C5:C34,"Line C",Tracker!L5:L34),0)</f>
        <v/>
      </c>
      <c r="H8" s="21" t="inlineStr">
        <is>
          <t>Total Downtime (hrs)</t>
        </is>
      </c>
      <c r="I8" s="29">
        <f>SUM(Tracker!J5:J34)</f>
        <v/>
      </c>
    </row>
    <row r="9">
      <c r="H9" s="21" t="inlineStr">
        <is>
          <t>Plant Avg OEE</t>
        </is>
      </c>
      <c r="I9" s="30">
        <f>IFERROR(AVERAGE(Tracker!L5:L34),0)</f>
        <v/>
      </c>
    </row>
    <row r="10">
      <c r="A10" s="11" t="inlineStr">
        <is>
          <t>Plant Total</t>
        </is>
      </c>
      <c r="B10" s="12">
        <f>SUM(B6:B9)</f>
        <v/>
      </c>
      <c r="C10" s="12">
        <f>SUM(C6:C9)</f>
        <v/>
      </c>
      <c r="D10" s="13">
        <f>C10-B10</f>
        <v/>
      </c>
      <c r="E10" s="14">
        <f>IFERROR((C10-B10)/B10,0)</f>
        <v/>
      </c>
      <c r="F10" s="16">
        <f>IFERROR(AVERAGE(Tracker!L5:L34),0)</f>
        <v/>
      </c>
      <c r="H10" s="21" t="inlineStr">
        <is>
          <t>Rows Below Target</t>
        </is>
      </c>
      <c r="I10" s="31">
        <f>COUNTIF(Tracker!M5:M34,"Below")</f>
        <v/>
      </c>
    </row>
    <row r="13">
      <c r="A13" s="19" t="inlineStr">
        <is>
          <t>By Shift</t>
        </is>
      </c>
    </row>
    <row r="14">
      <c r="A14" s="20" t="inlineStr">
        <is>
          <t>Shift</t>
        </is>
      </c>
      <c r="B14" s="20" t="inlineStr">
        <is>
          <t>Planned</t>
        </is>
      </c>
      <c r="C14" s="20" t="inlineStr">
        <is>
          <t>Actual</t>
        </is>
      </c>
      <c r="D14" s="20" t="inlineStr">
        <is>
          <t>Variance</t>
        </is>
      </c>
      <c r="E14" s="20" t="inlineStr">
        <is>
          <t>Variance %</t>
        </is>
      </c>
      <c r="F14" s="20" t="inlineStr">
        <is>
          <t>Avg OEE</t>
        </is>
      </c>
    </row>
    <row r="15">
      <c r="A15" s="23" t="inlineStr">
        <is>
          <t>Day</t>
        </is>
      </c>
      <c r="B15" s="24">
        <f>SUMIF(Tracker!D5:D34,"Day",Tracker!F5:F34)</f>
        <v/>
      </c>
      <c r="C15" s="24">
        <f>SUMIF(Tracker!D5:D34,"Day",Tracker!G5:G34)</f>
        <v/>
      </c>
      <c r="D15" s="25">
        <f>C15-B15</f>
        <v/>
      </c>
      <c r="E15" s="26">
        <f>IFERROR((C15-B15)/B15,0)</f>
        <v/>
      </c>
      <c r="F15" s="27">
        <f>IFERROR(AVERAGEIF(Tracker!D5:D34,"Day",Tracker!L5:L34),0)</f>
        <v/>
      </c>
    </row>
    <row r="16">
      <c r="A16" s="23" t="inlineStr">
        <is>
          <t>Night</t>
        </is>
      </c>
      <c r="B16" s="24">
        <f>SUMIF(Tracker!D5:D34,"Night",Tracker!F5:F34)</f>
        <v/>
      </c>
      <c r="C16" s="24">
        <f>SUMIF(Tracker!D5:D34,"Night",Tracker!G5:G34)</f>
        <v/>
      </c>
      <c r="D16" s="25">
        <f>C16-B16</f>
        <v/>
      </c>
      <c r="E16" s="26">
        <f>IFERROR((C16-B16)/B16,0)</f>
        <v/>
      </c>
      <c r="F16" s="27">
        <f>IFERROR(AVERAGEIF(Tracker!D5:D34,"Night",Tracker!L5:L34),0)</f>
        <v/>
      </c>
    </row>
  </sheetData>
  <mergeCells count="2">
    <mergeCell ref="A2:F2"/>
    <mergeCell ref="A1:F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H36"/>
  <sheetViews>
    <sheetView workbookViewId="0">
      <pane ySplit="6" topLeftCell="A7" activePane="bottomLeft" state="frozen"/>
      <selection pane="bottomLeft" activeCell="A1" sqref="A1"/>
    </sheetView>
  </sheetViews>
  <sheetFormatPr baseColWidth="8" defaultRowHeight="15"/>
  <cols>
    <col width="12" customWidth="1" min="1" max="1"/>
    <col width="9" customWidth="1" min="2" max="2"/>
    <col width="8" customWidth="1" min="3" max="3"/>
    <col width="14" customWidth="1" min="4" max="4"/>
    <col width="12" customWidth="1" min="5" max="5"/>
    <col width="12" customWidth="1" min="6" max="6"/>
    <col width="12" customWidth="1" min="7" max="7"/>
    <col width="26" customWidth="1" min="8" max="8"/>
  </cols>
  <sheetData>
    <row r="1">
      <c r="A1" s="17" t="inlineStr">
        <is>
          <t>Variance Report — rows flagged &gt; 5% below target</t>
        </is>
      </c>
    </row>
    <row r="2">
      <c r="A2" s="18" t="inlineStr">
        <is>
          <t>Auto-populated from the Tracker tab. Review weekly.</t>
        </is>
      </c>
    </row>
    <row r="4">
      <c r="A4" s="32" t="inlineStr">
        <is>
          <t>Count of rows Below target:</t>
        </is>
      </c>
      <c r="B4" s="33">
        <f>COUNTIF(Tracker!M5:M34,"Below")</f>
        <v/>
      </c>
    </row>
    <row r="6">
      <c r="A6" s="34" t="inlineStr">
        <is>
          <t>Date</t>
        </is>
      </c>
      <c r="B6" s="34" t="inlineStr">
        <is>
          <t>Line</t>
        </is>
      </c>
      <c r="C6" s="34" t="inlineStr">
        <is>
          <t>Shift</t>
        </is>
      </c>
      <c r="D6" s="34" t="inlineStr">
        <is>
          <t>Supervisor</t>
        </is>
      </c>
      <c r="E6" s="34" t="inlineStr">
        <is>
          <t>Planned</t>
        </is>
      </c>
      <c r="F6" s="34" t="inlineStr">
        <is>
          <t>Actual</t>
        </is>
      </c>
      <c r="G6" s="34" t="inlineStr">
        <is>
          <t>Variance %</t>
        </is>
      </c>
      <c r="H6" s="34" t="inlineStr">
        <is>
          <t>Reason</t>
        </is>
      </c>
    </row>
    <row r="7">
      <c r="A7" s="35">
        <f>IF(Tracker!M5="Below",Tracker!B5,"")</f>
        <v/>
      </c>
      <c r="B7" s="36">
        <f>IF(Tracker!M5="Below",Tracker!C5,"")</f>
        <v/>
      </c>
      <c r="C7" s="36">
        <f>IF(Tracker!M5="Below",Tracker!D5,"")</f>
        <v/>
      </c>
      <c r="D7" s="36">
        <f>IF(Tracker!M5="Below",Tracker!E5,"")</f>
        <v/>
      </c>
      <c r="E7" s="24">
        <f>IF(Tracker!M5="Below",Tracker!F5,"")</f>
        <v/>
      </c>
      <c r="F7" s="24">
        <f>IF(Tracker!M5="Below",Tracker!G5,"")</f>
        <v/>
      </c>
      <c r="G7" s="26">
        <f>IF(Tracker!M5="Below",Tracker!I5,"")</f>
        <v/>
      </c>
      <c r="H7" s="36">
        <f>IF(Tracker!M5="Below",Tracker!K5,"")</f>
        <v/>
      </c>
    </row>
    <row r="8">
      <c r="A8" s="35">
        <f>IF(Tracker!M6="Below",Tracker!B6,"")</f>
        <v/>
      </c>
      <c r="B8" s="36">
        <f>IF(Tracker!M6="Below",Tracker!C6,"")</f>
        <v/>
      </c>
      <c r="C8" s="36">
        <f>IF(Tracker!M6="Below",Tracker!D6,"")</f>
        <v/>
      </c>
      <c r="D8" s="36">
        <f>IF(Tracker!M6="Below",Tracker!E6,"")</f>
        <v/>
      </c>
      <c r="E8" s="24">
        <f>IF(Tracker!M6="Below",Tracker!F6,"")</f>
        <v/>
      </c>
      <c r="F8" s="24">
        <f>IF(Tracker!M6="Below",Tracker!G6,"")</f>
        <v/>
      </c>
      <c r="G8" s="26">
        <f>IF(Tracker!M6="Below",Tracker!I6,"")</f>
        <v/>
      </c>
      <c r="H8" s="36">
        <f>IF(Tracker!M6="Below",Tracker!K6,"")</f>
        <v/>
      </c>
    </row>
    <row r="9">
      <c r="A9" s="35">
        <f>IF(Tracker!M7="Below",Tracker!B7,"")</f>
        <v/>
      </c>
      <c r="B9" s="36">
        <f>IF(Tracker!M7="Below",Tracker!C7,"")</f>
        <v/>
      </c>
      <c r="C9" s="36">
        <f>IF(Tracker!M7="Below",Tracker!D7,"")</f>
        <v/>
      </c>
      <c r="D9" s="36">
        <f>IF(Tracker!M7="Below",Tracker!E7,"")</f>
        <v/>
      </c>
      <c r="E9" s="24">
        <f>IF(Tracker!M7="Below",Tracker!F7,"")</f>
        <v/>
      </c>
      <c r="F9" s="24">
        <f>IF(Tracker!M7="Below",Tracker!G7,"")</f>
        <v/>
      </c>
      <c r="G9" s="26">
        <f>IF(Tracker!M7="Below",Tracker!I7,"")</f>
        <v/>
      </c>
      <c r="H9" s="36">
        <f>IF(Tracker!M7="Below",Tracker!K7,"")</f>
        <v/>
      </c>
    </row>
    <row r="10">
      <c r="A10" s="35">
        <f>IF(Tracker!M8="Below",Tracker!B8,"")</f>
        <v/>
      </c>
      <c r="B10" s="36">
        <f>IF(Tracker!M8="Below",Tracker!C8,"")</f>
        <v/>
      </c>
      <c r="C10" s="36">
        <f>IF(Tracker!M8="Below",Tracker!D8,"")</f>
        <v/>
      </c>
      <c r="D10" s="36">
        <f>IF(Tracker!M8="Below",Tracker!E8,"")</f>
        <v/>
      </c>
      <c r="E10" s="24">
        <f>IF(Tracker!M8="Below",Tracker!F8,"")</f>
        <v/>
      </c>
      <c r="F10" s="24">
        <f>IF(Tracker!M8="Below",Tracker!G8,"")</f>
        <v/>
      </c>
      <c r="G10" s="26">
        <f>IF(Tracker!M8="Below",Tracker!I8,"")</f>
        <v/>
      </c>
      <c r="H10" s="36">
        <f>IF(Tracker!M8="Below",Tracker!K8,"")</f>
        <v/>
      </c>
    </row>
    <row r="11">
      <c r="A11" s="35">
        <f>IF(Tracker!M9="Below",Tracker!B9,"")</f>
        <v/>
      </c>
      <c r="B11" s="36">
        <f>IF(Tracker!M9="Below",Tracker!C9,"")</f>
        <v/>
      </c>
      <c r="C11" s="36">
        <f>IF(Tracker!M9="Below",Tracker!D9,"")</f>
        <v/>
      </c>
      <c r="D11" s="36">
        <f>IF(Tracker!M9="Below",Tracker!E9,"")</f>
        <v/>
      </c>
      <c r="E11" s="24">
        <f>IF(Tracker!M9="Below",Tracker!F9,"")</f>
        <v/>
      </c>
      <c r="F11" s="24">
        <f>IF(Tracker!M9="Below",Tracker!G9,"")</f>
        <v/>
      </c>
      <c r="G11" s="26">
        <f>IF(Tracker!M9="Below",Tracker!I9,"")</f>
        <v/>
      </c>
      <c r="H11" s="36">
        <f>IF(Tracker!M9="Below",Tracker!K9,"")</f>
        <v/>
      </c>
    </row>
    <row r="12">
      <c r="A12" s="35">
        <f>IF(Tracker!M10="Below",Tracker!B10,"")</f>
        <v/>
      </c>
      <c r="B12" s="36">
        <f>IF(Tracker!M10="Below",Tracker!C10,"")</f>
        <v/>
      </c>
      <c r="C12" s="36">
        <f>IF(Tracker!M10="Below",Tracker!D10,"")</f>
        <v/>
      </c>
      <c r="D12" s="36">
        <f>IF(Tracker!M10="Below",Tracker!E10,"")</f>
        <v/>
      </c>
      <c r="E12" s="24">
        <f>IF(Tracker!M10="Below",Tracker!F10,"")</f>
        <v/>
      </c>
      <c r="F12" s="24">
        <f>IF(Tracker!M10="Below",Tracker!G10,"")</f>
        <v/>
      </c>
      <c r="G12" s="26">
        <f>IF(Tracker!M10="Below",Tracker!I10,"")</f>
        <v/>
      </c>
      <c r="H12" s="36">
        <f>IF(Tracker!M10="Below",Tracker!K10,"")</f>
        <v/>
      </c>
    </row>
    <row r="13">
      <c r="A13" s="35">
        <f>IF(Tracker!M11="Below",Tracker!B11,"")</f>
        <v/>
      </c>
      <c r="B13" s="36">
        <f>IF(Tracker!M11="Below",Tracker!C11,"")</f>
        <v/>
      </c>
      <c r="C13" s="36">
        <f>IF(Tracker!M11="Below",Tracker!D11,"")</f>
        <v/>
      </c>
      <c r="D13" s="36">
        <f>IF(Tracker!M11="Below",Tracker!E11,"")</f>
        <v/>
      </c>
      <c r="E13" s="24">
        <f>IF(Tracker!M11="Below",Tracker!F11,"")</f>
        <v/>
      </c>
      <c r="F13" s="24">
        <f>IF(Tracker!M11="Below",Tracker!G11,"")</f>
        <v/>
      </c>
      <c r="G13" s="26">
        <f>IF(Tracker!M11="Below",Tracker!I11,"")</f>
        <v/>
      </c>
      <c r="H13" s="36">
        <f>IF(Tracker!M11="Below",Tracker!K11,"")</f>
        <v/>
      </c>
    </row>
    <row r="14">
      <c r="A14" s="35">
        <f>IF(Tracker!M12="Below",Tracker!B12,"")</f>
        <v/>
      </c>
      <c r="B14" s="36">
        <f>IF(Tracker!M12="Below",Tracker!C12,"")</f>
        <v/>
      </c>
      <c r="C14" s="36">
        <f>IF(Tracker!M12="Below",Tracker!D12,"")</f>
        <v/>
      </c>
      <c r="D14" s="36">
        <f>IF(Tracker!M12="Below",Tracker!E12,"")</f>
        <v/>
      </c>
      <c r="E14" s="24">
        <f>IF(Tracker!M12="Below",Tracker!F12,"")</f>
        <v/>
      </c>
      <c r="F14" s="24">
        <f>IF(Tracker!M12="Below",Tracker!G12,"")</f>
        <v/>
      </c>
      <c r="G14" s="26">
        <f>IF(Tracker!M12="Below",Tracker!I12,"")</f>
        <v/>
      </c>
      <c r="H14" s="36">
        <f>IF(Tracker!M12="Below",Tracker!K12,"")</f>
        <v/>
      </c>
    </row>
    <row r="15">
      <c r="A15" s="35">
        <f>IF(Tracker!M13="Below",Tracker!B13,"")</f>
        <v/>
      </c>
      <c r="B15" s="36">
        <f>IF(Tracker!M13="Below",Tracker!C13,"")</f>
        <v/>
      </c>
      <c r="C15" s="36">
        <f>IF(Tracker!M13="Below",Tracker!D13,"")</f>
        <v/>
      </c>
      <c r="D15" s="36">
        <f>IF(Tracker!M13="Below",Tracker!E13,"")</f>
        <v/>
      </c>
      <c r="E15" s="24">
        <f>IF(Tracker!M13="Below",Tracker!F13,"")</f>
        <v/>
      </c>
      <c r="F15" s="24">
        <f>IF(Tracker!M13="Below",Tracker!G13,"")</f>
        <v/>
      </c>
      <c r="G15" s="26">
        <f>IF(Tracker!M13="Below",Tracker!I13,"")</f>
        <v/>
      </c>
      <c r="H15" s="36">
        <f>IF(Tracker!M13="Below",Tracker!K13,"")</f>
        <v/>
      </c>
    </row>
    <row r="16">
      <c r="A16" s="35">
        <f>IF(Tracker!M14="Below",Tracker!B14,"")</f>
        <v/>
      </c>
      <c r="B16" s="36">
        <f>IF(Tracker!M14="Below",Tracker!C14,"")</f>
        <v/>
      </c>
      <c r="C16" s="36">
        <f>IF(Tracker!M14="Below",Tracker!D14,"")</f>
        <v/>
      </c>
      <c r="D16" s="36">
        <f>IF(Tracker!M14="Below",Tracker!E14,"")</f>
        <v/>
      </c>
      <c r="E16" s="24">
        <f>IF(Tracker!M14="Below",Tracker!F14,"")</f>
        <v/>
      </c>
      <c r="F16" s="24">
        <f>IF(Tracker!M14="Below",Tracker!G14,"")</f>
        <v/>
      </c>
      <c r="G16" s="26">
        <f>IF(Tracker!M14="Below",Tracker!I14,"")</f>
        <v/>
      </c>
      <c r="H16" s="36">
        <f>IF(Tracker!M14="Below",Tracker!K14,"")</f>
        <v/>
      </c>
    </row>
    <row r="17">
      <c r="A17" s="35">
        <f>IF(Tracker!M15="Below",Tracker!B15,"")</f>
        <v/>
      </c>
      <c r="B17" s="36">
        <f>IF(Tracker!M15="Below",Tracker!C15,"")</f>
        <v/>
      </c>
      <c r="C17" s="36">
        <f>IF(Tracker!M15="Below",Tracker!D15,"")</f>
        <v/>
      </c>
      <c r="D17" s="36">
        <f>IF(Tracker!M15="Below",Tracker!E15,"")</f>
        <v/>
      </c>
      <c r="E17" s="24">
        <f>IF(Tracker!M15="Below",Tracker!F15,"")</f>
        <v/>
      </c>
      <c r="F17" s="24">
        <f>IF(Tracker!M15="Below",Tracker!G15,"")</f>
        <v/>
      </c>
      <c r="G17" s="26">
        <f>IF(Tracker!M15="Below",Tracker!I15,"")</f>
        <v/>
      </c>
      <c r="H17" s="36">
        <f>IF(Tracker!M15="Below",Tracker!K15,"")</f>
        <v/>
      </c>
    </row>
    <row r="18">
      <c r="A18" s="35">
        <f>IF(Tracker!M16="Below",Tracker!B16,"")</f>
        <v/>
      </c>
      <c r="B18" s="36">
        <f>IF(Tracker!M16="Below",Tracker!C16,"")</f>
        <v/>
      </c>
      <c r="C18" s="36">
        <f>IF(Tracker!M16="Below",Tracker!D16,"")</f>
        <v/>
      </c>
      <c r="D18" s="36">
        <f>IF(Tracker!M16="Below",Tracker!E16,"")</f>
        <v/>
      </c>
      <c r="E18" s="24">
        <f>IF(Tracker!M16="Below",Tracker!F16,"")</f>
        <v/>
      </c>
      <c r="F18" s="24">
        <f>IF(Tracker!M16="Below",Tracker!G16,"")</f>
        <v/>
      </c>
      <c r="G18" s="26">
        <f>IF(Tracker!M16="Below",Tracker!I16,"")</f>
        <v/>
      </c>
      <c r="H18" s="36">
        <f>IF(Tracker!M16="Below",Tracker!K16,"")</f>
        <v/>
      </c>
    </row>
    <row r="19">
      <c r="A19" s="35">
        <f>IF(Tracker!M17="Below",Tracker!B17,"")</f>
        <v/>
      </c>
      <c r="B19" s="36">
        <f>IF(Tracker!M17="Below",Tracker!C17,"")</f>
        <v/>
      </c>
      <c r="C19" s="36">
        <f>IF(Tracker!M17="Below",Tracker!D17,"")</f>
        <v/>
      </c>
      <c r="D19" s="36">
        <f>IF(Tracker!M17="Below",Tracker!E17,"")</f>
        <v/>
      </c>
      <c r="E19" s="24">
        <f>IF(Tracker!M17="Below",Tracker!F17,"")</f>
        <v/>
      </c>
      <c r="F19" s="24">
        <f>IF(Tracker!M17="Below",Tracker!G17,"")</f>
        <v/>
      </c>
      <c r="G19" s="26">
        <f>IF(Tracker!M17="Below",Tracker!I17,"")</f>
        <v/>
      </c>
      <c r="H19" s="36">
        <f>IF(Tracker!M17="Below",Tracker!K17,"")</f>
        <v/>
      </c>
    </row>
    <row r="20">
      <c r="A20" s="35">
        <f>IF(Tracker!M18="Below",Tracker!B18,"")</f>
        <v/>
      </c>
      <c r="B20" s="36">
        <f>IF(Tracker!M18="Below",Tracker!C18,"")</f>
        <v/>
      </c>
      <c r="C20" s="36">
        <f>IF(Tracker!M18="Below",Tracker!D18,"")</f>
        <v/>
      </c>
      <c r="D20" s="36">
        <f>IF(Tracker!M18="Below",Tracker!E18,"")</f>
        <v/>
      </c>
      <c r="E20" s="24">
        <f>IF(Tracker!M18="Below",Tracker!F18,"")</f>
        <v/>
      </c>
      <c r="F20" s="24">
        <f>IF(Tracker!M18="Below",Tracker!G18,"")</f>
        <v/>
      </c>
      <c r="G20" s="26">
        <f>IF(Tracker!M18="Below",Tracker!I18,"")</f>
        <v/>
      </c>
      <c r="H20" s="36">
        <f>IF(Tracker!M18="Below",Tracker!K18,"")</f>
        <v/>
      </c>
    </row>
    <row r="21">
      <c r="A21" s="35">
        <f>IF(Tracker!M19="Below",Tracker!B19,"")</f>
        <v/>
      </c>
      <c r="B21" s="36">
        <f>IF(Tracker!M19="Below",Tracker!C19,"")</f>
        <v/>
      </c>
      <c r="C21" s="36">
        <f>IF(Tracker!M19="Below",Tracker!D19,"")</f>
        <v/>
      </c>
      <c r="D21" s="36">
        <f>IF(Tracker!M19="Below",Tracker!E19,"")</f>
        <v/>
      </c>
      <c r="E21" s="24">
        <f>IF(Tracker!M19="Below",Tracker!F19,"")</f>
        <v/>
      </c>
      <c r="F21" s="24">
        <f>IF(Tracker!M19="Below",Tracker!G19,"")</f>
        <v/>
      </c>
      <c r="G21" s="26">
        <f>IF(Tracker!M19="Below",Tracker!I19,"")</f>
        <v/>
      </c>
      <c r="H21" s="36">
        <f>IF(Tracker!M19="Below",Tracker!K19,"")</f>
        <v/>
      </c>
    </row>
    <row r="22">
      <c r="A22" s="35">
        <f>IF(Tracker!M20="Below",Tracker!B20,"")</f>
        <v/>
      </c>
      <c r="B22" s="36">
        <f>IF(Tracker!M20="Below",Tracker!C20,"")</f>
        <v/>
      </c>
      <c r="C22" s="36">
        <f>IF(Tracker!M20="Below",Tracker!D20,"")</f>
        <v/>
      </c>
      <c r="D22" s="36">
        <f>IF(Tracker!M20="Below",Tracker!E20,"")</f>
        <v/>
      </c>
      <c r="E22" s="24">
        <f>IF(Tracker!M20="Below",Tracker!F20,"")</f>
        <v/>
      </c>
      <c r="F22" s="24">
        <f>IF(Tracker!M20="Below",Tracker!G20,"")</f>
        <v/>
      </c>
      <c r="G22" s="26">
        <f>IF(Tracker!M20="Below",Tracker!I20,"")</f>
        <v/>
      </c>
      <c r="H22" s="36">
        <f>IF(Tracker!M20="Below",Tracker!K20,"")</f>
        <v/>
      </c>
    </row>
    <row r="23">
      <c r="A23" s="35">
        <f>IF(Tracker!M21="Below",Tracker!B21,"")</f>
        <v/>
      </c>
      <c r="B23" s="36">
        <f>IF(Tracker!M21="Below",Tracker!C21,"")</f>
        <v/>
      </c>
      <c r="C23" s="36">
        <f>IF(Tracker!M21="Below",Tracker!D21,"")</f>
        <v/>
      </c>
      <c r="D23" s="36">
        <f>IF(Tracker!M21="Below",Tracker!E21,"")</f>
        <v/>
      </c>
      <c r="E23" s="24">
        <f>IF(Tracker!M21="Below",Tracker!F21,"")</f>
        <v/>
      </c>
      <c r="F23" s="24">
        <f>IF(Tracker!M21="Below",Tracker!G21,"")</f>
        <v/>
      </c>
      <c r="G23" s="26">
        <f>IF(Tracker!M21="Below",Tracker!I21,"")</f>
        <v/>
      </c>
      <c r="H23" s="36">
        <f>IF(Tracker!M21="Below",Tracker!K21,"")</f>
        <v/>
      </c>
    </row>
    <row r="24">
      <c r="A24" s="35">
        <f>IF(Tracker!M22="Below",Tracker!B22,"")</f>
        <v/>
      </c>
      <c r="B24" s="36">
        <f>IF(Tracker!M22="Below",Tracker!C22,"")</f>
        <v/>
      </c>
      <c r="C24" s="36">
        <f>IF(Tracker!M22="Below",Tracker!D22,"")</f>
        <v/>
      </c>
      <c r="D24" s="36">
        <f>IF(Tracker!M22="Below",Tracker!E22,"")</f>
        <v/>
      </c>
      <c r="E24" s="24">
        <f>IF(Tracker!M22="Below",Tracker!F22,"")</f>
        <v/>
      </c>
      <c r="F24" s="24">
        <f>IF(Tracker!M22="Below",Tracker!G22,"")</f>
        <v/>
      </c>
      <c r="G24" s="26">
        <f>IF(Tracker!M22="Below",Tracker!I22,"")</f>
        <v/>
      </c>
      <c r="H24" s="36">
        <f>IF(Tracker!M22="Below",Tracker!K22,"")</f>
        <v/>
      </c>
    </row>
    <row r="25">
      <c r="A25" s="35">
        <f>IF(Tracker!M23="Below",Tracker!B23,"")</f>
        <v/>
      </c>
      <c r="B25" s="36">
        <f>IF(Tracker!M23="Below",Tracker!C23,"")</f>
        <v/>
      </c>
      <c r="C25" s="36">
        <f>IF(Tracker!M23="Below",Tracker!D23,"")</f>
        <v/>
      </c>
      <c r="D25" s="36">
        <f>IF(Tracker!M23="Below",Tracker!E23,"")</f>
        <v/>
      </c>
      <c r="E25" s="24">
        <f>IF(Tracker!M23="Below",Tracker!F23,"")</f>
        <v/>
      </c>
      <c r="F25" s="24">
        <f>IF(Tracker!M23="Below",Tracker!G23,"")</f>
        <v/>
      </c>
      <c r="G25" s="26">
        <f>IF(Tracker!M23="Below",Tracker!I23,"")</f>
        <v/>
      </c>
      <c r="H25" s="36">
        <f>IF(Tracker!M23="Below",Tracker!K23,"")</f>
        <v/>
      </c>
    </row>
    <row r="26">
      <c r="A26" s="35">
        <f>IF(Tracker!M24="Below",Tracker!B24,"")</f>
        <v/>
      </c>
      <c r="B26" s="36">
        <f>IF(Tracker!M24="Below",Tracker!C24,"")</f>
        <v/>
      </c>
      <c r="C26" s="36">
        <f>IF(Tracker!M24="Below",Tracker!D24,"")</f>
        <v/>
      </c>
      <c r="D26" s="36">
        <f>IF(Tracker!M24="Below",Tracker!E24,"")</f>
        <v/>
      </c>
      <c r="E26" s="24">
        <f>IF(Tracker!M24="Below",Tracker!F24,"")</f>
        <v/>
      </c>
      <c r="F26" s="24">
        <f>IF(Tracker!M24="Below",Tracker!G24,"")</f>
        <v/>
      </c>
      <c r="G26" s="26">
        <f>IF(Tracker!M24="Below",Tracker!I24,"")</f>
        <v/>
      </c>
      <c r="H26" s="36">
        <f>IF(Tracker!M24="Below",Tracker!K24,"")</f>
        <v/>
      </c>
    </row>
    <row r="27">
      <c r="A27" s="35">
        <f>IF(Tracker!M25="Below",Tracker!B25,"")</f>
        <v/>
      </c>
      <c r="B27" s="36">
        <f>IF(Tracker!M25="Below",Tracker!C25,"")</f>
        <v/>
      </c>
      <c r="C27" s="36">
        <f>IF(Tracker!M25="Below",Tracker!D25,"")</f>
        <v/>
      </c>
      <c r="D27" s="36">
        <f>IF(Tracker!M25="Below",Tracker!E25,"")</f>
        <v/>
      </c>
      <c r="E27" s="24">
        <f>IF(Tracker!M25="Below",Tracker!F25,"")</f>
        <v/>
      </c>
      <c r="F27" s="24">
        <f>IF(Tracker!M25="Below",Tracker!G25,"")</f>
        <v/>
      </c>
      <c r="G27" s="26">
        <f>IF(Tracker!M25="Below",Tracker!I25,"")</f>
        <v/>
      </c>
      <c r="H27" s="36">
        <f>IF(Tracker!M25="Below",Tracker!K25,"")</f>
        <v/>
      </c>
    </row>
    <row r="28">
      <c r="A28" s="35">
        <f>IF(Tracker!M26="Below",Tracker!B26,"")</f>
        <v/>
      </c>
      <c r="B28" s="36">
        <f>IF(Tracker!M26="Below",Tracker!C26,"")</f>
        <v/>
      </c>
      <c r="C28" s="36">
        <f>IF(Tracker!M26="Below",Tracker!D26,"")</f>
        <v/>
      </c>
      <c r="D28" s="36">
        <f>IF(Tracker!M26="Below",Tracker!E26,"")</f>
        <v/>
      </c>
      <c r="E28" s="24">
        <f>IF(Tracker!M26="Below",Tracker!F26,"")</f>
        <v/>
      </c>
      <c r="F28" s="24">
        <f>IF(Tracker!M26="Below",Tracker!G26,"")</f>
        <v/>
      </c>
      <c r="G28" s="26">
        <f>IF(Tracker!M26="Below",Tracker!I26,"")</f>
        <v/>
      </c>
      <c r="H28" s="36">
        <f>IF(Tracker!M26="Below",Tracker!K26,"")</f>
        <v/>
      </c>
    </row>
    <row r="29">
      <c r="A29" s="35">
        <f>IF(Tracker!M27="Below",Tracker!B27,"")</f>
        <v/>
      </c>
      <c r="B29" s="36">
        <f>IF(Tracker!M27="Below",Tracker!C27,"")</f>
        <v/>
      </c>
      <c r="C29" s="36">
        <f>IF(Tracker!M27="Below",Tracker!D27,"")</f>
        <v/>
      </c>
      <c r="D29" s="36">
        <f>IF(Tracker!M27="Below",Tracker!E27,"")</f>
        <v/>
      </c>
      <c r="E29" s="24">
        <f>IF(Tracker!M27="Below",Tracker!F27,"")</f>
        <v/>
      </c>
      <c r="F29" s="24">
        <f>IF(Tracker!M27="Below",Tracker!G27,"")</f>
        <v/>
      </c>
      <c r="G29" s="26">
        <f>IF(Tracker!M27="Below",Tracker!I27,"")</f>
        <v/>
      </c>
      <c r="H29" s="36">
        <f>IF(Tracker!M27="Below",Tracker!K27,"")</f>
        <v/>
      </c>
    </row>
    <row r="30">
      <c r="A30" s="35">
        <f>IF(Tracker!M28="Below",Tracker!B28,"")</f>
        <v/>
      </c>
      <c r="B30" s="36">
        <f>IF(Tracker!M28="Below",Tracker!C28,"")</f>
        <v/>
      </c>
      <c r="C30" s="36">
        <f>IF(Tracker!M28="Below",Tracker!D28,"")</f>
        <v/>
      </c>
      <c r="D30" s="36">
        <f>IF(Tracker!M28="Below",Tracker!E28,"")</f>
        <v/>
      </c>
      <c r="E30" s="24">
        <f>IF(Tracker!M28="Below",Tracker!F28,"")</f>
        <v/>
      </c>
      <c r="F30" s="24">
        <f>IF(Tracker!M28="Below",Tracker!G28,"")</f>
        <v/>
      </c>
      <c r="G30" s="26">
        <f>IF(Tracker!M28="Below",Tracker!I28,"")</f>
        <v/>
      </c>
      <c r="H30" s="36">
        <f>IF(Tracker!M28="Below",Tracker!K28,"")</f>
        <v/>
      </c>
    </row>
    <row r="31">
      <c r="A31" s="35">
        <f>IF(Tracker!M29="Below",Tracker!B29,"")</f>
        <v/>
      </c>
      <c r="B31" s="36">
        <f>IF(Tracker!M29="Below",Tracker!C29,"")</f>
        <v/>
      </c>
      <c r="C31" s="36">
        <f>IF(Tracker!M29="Below",Tracker!D29,"")</f>
        <v/>
      </c>
      <c r="D31" s="36">
        <f>IF(Tracker!M29="Below",Tracker!E29,"")</f>
        <v/>
      </c>
      <c r="E31" s="24">
        <f>IF(Tracker!M29="Below",Tracker!F29,"")</f>
        <v/>
      </c>
      <c r="F31" s="24">
        <f>IF(Tracker!M29="Below",Tracker!G29,"")</f>
        <v/>
      </c>
      <c r="G31" s="26">
        <f>IF(Tracker!M29="Below",Tracker!I29,"")</f>
        <v/>
      </c>
      <c r="H31" s="36">
        <f>IF(Tracker!M29="Below",Tracker!K29,"")</f>
        <v/>
      </c>
    </row>
    <row r="32">
      <c r="A32" s="35">
        <f>IF(Tracker!M30="Below",Tracker!B30,"")</f>
        <v/>
      </c>
      <c r="B32" s="36">
        <f>IF(Tracker!M30="Below",Tracker!C30,"")</f>
        <v/>
      </c>
      <c r="C32" s="36">
        <f>IF(Tracker!M30="Below",Tracker!D30,"")</f>
        <v/>
      </c>
      <c r="D32" s="36">
        <f>IF(Tracker!M30="Below",Tracker!E30,"")</f>
        <v/>
      </c>
      <c r="E32" s="24">
        <f>IF(Tracker!M30="Below",Tracker!F30,"")</f>
        <v/>
      </c>
      <c r="F32" s="24">
        <f>IF(Tracker!M30="Below",Tracker!G30,"")</f>
        <v/>
      </c>
      <c r="G32" s="26">
        <f>IF(Tracker!M30="Below",Tracker!I30,"")</f>
        <v/>
      </c>
      <c r="H32" s="36">
        <f>IF(Tracker!M30="Below",Tracker!K30,"")</f>
        <v/>
      </c>
    </row>
    <row r="33">
      <c r="A33" s="35">
        <f>IF(Tracker!M31="Below",Tracker!B31,"")</f>
        <v/>
      </c>
      <c r="B33" s="36">
        <f>IF(Tracker!M31="Below",Tracker!C31,"")</f>
        <v/>
      </c>
      <c r="C33" s="36">
        <f>IF(Tracker!M31="Below",Tracker!D31,"")</f>
        <v/>
      </c>
      <c r="D33" s="36">
        <f>IF(Tracker!M31="Below",Tracker!E31,"")</f>
        <v/>
      </c>
      <c r="E33" s="24">
        <f>IF(Tracker!M31="Below",Tracker!F31,"")</f>
        <v/>
      </c>
      <c r="F33" s="24">
        <f>IF(Tracker!M31="Below",Tracker!G31,"")</f>
        <v/>
      </c>
      <c r="G33" s="26">
        <f>IF(Tracker!M31="Below",Tracker!I31,"")</f>
        <v/>
      </c>
      <c r="H33" s="36">
        <f>IF(Tracker!M31="Below",Tracker!K31,"")</f>
        <v/>
      </c>
    </row>
    <row r="34">
      <c r="A34" s="35">
        <f>IF(Tracker!M32="Below",Tracker!B32,"")</f>
        <v/>
      </c>
      <c r="B34" s="36">
        <f>IF(Tracker!M32="Below",Tracker!C32,"")</f>
        <v/>
      </c>
      <c r="C34" s="36">
        <f>IF(Tracker!M32="Below",Tracker!D32,"")</f>
        <v/>
      </c>
      <c r="D34" s="36">
        <f>IF(Tracker!M32="Below",Tracker!E32,"")</f>
        <v/>
      </c>
      <c r="E34" s="24">
        <f>IF(Tracker!M32="Below",Tracker!F32,"")</f>
        <v/>
      </c>
      <c r="F34" s="24">
        <f>IF(Tracker!M32="Below",Tracker!G32,"")</f>
        <v/>
      </c>
      <c r="G34" s="26">
        <f>IF(Tracker!M32="Below",Tracker!I32,"")</f>
        <v/>
      </c>
      <c r="H34" s="36">
        <f>IF(Tracker!M32="Below",Tracker!K32,"")</f>
        <v/>
      </c>
    </row>
    <row r="35">
      <c r="A35" s="35">
        <f>IF(Tracker!M33="Below",Tracker!B33,"")</f>
        <v/>
      </c>
      <c r="B35" s="36">
        <f>IF(Tracker!M33="Below",Tracker!C33,"")</f>
        <v/>
      </c>
      <c r="C35" s="36">
        <f>IF(Tracker!M33="Below",Tracker!D33,"")</f>
        <v/>
      </c>
      <c r="D35" s="36">
        <f>IF(Tracker!M33="Below",Tracker!E33,"")</f>
        <v/>
      </c>
      <c r="E35" s="24">
        <f>IF(Tracker!M33="Below",Tracker!F33,"")</f>
        <v/>
      </c>
      <c r="F35" s="24">
        <f>IF(Tracker!M33="Below",Tracker!G33,"")</f>
        <v/>
      </c>
      <c r="G35" s="26">
        <f>IF(Tracker!M33="Below",Tracker!I33,"")</f>
        <v/>
      </c>
      <c r="H35" s="36">
        <f>IF(Tracker!M33="Below",Tracker!K33,"")</f>
        <v/>
      </c>
    </row>
    <row r="36">
      <c r="A36" s="35">
        <f>IF(Tracker!M34="Below",Tracker!B34,"")</f>
        <v/>
      </c>
      <c r="B36" s="36">
        <f>IF(Tracker!M34="Below",Tracker!C34,"")</f>
        <v/>
      </c>
      <c r="C36" s="36">
        <f>IF(Tracker!M34="Below",Tracker!D34,"")</f>
        <v/>
      </c>
      <c r="D36" s="36">
        <f>IF(Tracker!M34="Below",Tracker!E34,"")</f>
        <v/>
      </c>
      <c r="E36" s="24">
        <f>IF(Tracker!M34="Below",Tracker!F34,"")</f>
        <v/>
      </c>
      <c r="F36" s="24">
        <f>IF(Tracker!M34="Below",Tracker!G34,"")</f>
        <v/>
      </c>
      <c r="G36" s="26">
        <f>IF(Tracker!M34="Below",Tracker!I34,"")</f>
        <v/>
      </c>
      <c r="H36" s="36">
        <f>IF(Tracker!M34="Below",Tracker!K34,"")</f>
        <v/>
      </c>
    </row>
  </sheetData>
  <mergeCells count="2">
    <mergeCell ref="A2:H2"/>
    <mergeCell ref="A1:H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11"/>
  <sheetViews>
    <sheetView workbookViewId="0">
      <selection activeCell="A1" sqref="A1"/>
    </sheetView>
  </sheetViews>
  <sheetFormatPr baseColWidth="8" defaultRowHeight="15"/>
  <cols>
    <col width="30" customWidth="1" min="1" max="1"/>
    <col width="40" customWidth="1" min="2" max="2"/>
  </cols>
  <sheetData>
    <row r="1">
      <c r="A1" s="37" t="inlineStr">
        <is>
          <t>Downtime Reason Codes</t>
        </is>
      </c>
      <c r="B1" s="18" t="inlineStr">
        <is>
          <t>(source list for the Tracker dropdown)</t>
        </is>
      </c>
    </row>
    <row r="2">
      <c r="A2" s="38" t="inlineStr">
        <is>
          <t>Planned Maintenance</t>
        </is>
      </c>
    </row>
    <row r="3">
      <c r="A3" s="39" t="inlineStr">
        <is>
          <t>Unplanned Breakdown</t>
        </is>
      </c>
    </row>
    <row r="4">
      <c r="A4" s="38" t="inlineStr">
        <is>
          <t>Material Shortage</t>
        </is>
      </c>
    </row>
    <row r="5">
      <c r="A5" s="39" t="inlineStr">
        <is>
          <t>Quality Hold</t>
        </is>
      </c>
    </row>
    <row r="6">
      <c r="A6" s="38" t="inlineStr">
        <is>
          <t>Changeover</t>
        </is>
      </c>
    </row>
    <row r="7">
      <c r="A7" s="39" t="inlineStr">
        <is>
          <t>Operator Not Available</t>
        </is>
      </c>
    </row>
    <row r="8">
      <c r="A8" s="38" t="inlineStr">
        <is>
          <t>Utility Outage</t>
        </is>
      </c>
    </row>
    <row r="9">
      <c r="A9" s="39" t="inlineStr">
        <is>
          <t>Tooling Issue</t>
        </is>
      </c>
    </row>
    <row r="10">
      <c r="A10" s="38" t="inlineStr">
        <is>
          <t>Safety Stop</t>
        </is>
      </c>
    </row>
    <row r="11">
      <c r="A11" s="39" t="inlineStr">
        <is>
          <t>Other</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7"/>
  <sheetViews>
    <sheetView workbookViewId="0">
      <selection activeCell="A1" sqref="A1"/>
    </sheetView>
  </sheetViews>
  <sheetFormatPr baseColWidth="8" defaultRowHeight="15"/>
  <cols>
    <col width="110" customWidth="1" min="1" max="1"/>
  </cols>
  <sheetData>
    <row r="1">
      <c r="A1" s="17" t="inlineStr">
        <is>
          <t>How to use this tracker</t>
        </is>
      </c>
    </row>
    <row r="2">
      <c r="A2" s="18" t="inlineStr">
        <is>
          <t>Catalyst Operations Partners · Claude Master Class · Module 03</t>
        </is>
      </c>
    </row>
    <row r="4">
      <c r="A4" s="40" t="inlineStr">
        <is>
          <t>What this is</t>
        </is>
      </c>
    </row>
    <row r="5" ht="60" customHeight="1">
      <c r="A5" s="41" t="inlineStr">
        <is>
          <t>A working starter — 3 production lines × 2 shifts, Mon–Fri, with live formulas, conditional formatting, data validation, and a dashboard. The sample week is illustrative; delete the data rows and enter your own once you're ready.</t>
        </is>
      </c>
    </row>
    <row r="7">
      <c r="A7" s="40" t="inlineStr">
        <is>
          <t>To customize</t>
        </is>
      </c>
    </row>
    <row r="8" ht="75" customHeight="1">
      <c r="A8" s="41" t="inlineStr">
        <is>
          <t>1. Rename the lines and shifts on the Tracker tab to match your operation.
2. Update the Planned Units per shift for each line.
3. Edit the Reason Codes tab to reflect your plant's downtime taxonomy.
4. Add or remove rows as needed — extend formulas down, or upload the modified file to Claude and ask for a clean rebuild with your new structure.</t>
        </is>
      </c>
    </row>
    <row r="10">
      <c r="A10" s="40" t="inlineStr">
        <is>
          <t>Formulas in use</t>
        </is>
      </c>
    </row>
    <row r="11" ht="75" customHeight="1">
      <c r="A11" s="41" t="inlineStr">
        <is>
          <t>Variance (#)    =G-F                                         (Actual − Planned)
Variance (%)    =IFERROR((G-F)/F,0)                           
OEE             =IFERROR((G/F)*((8-J)/8),0)                  (units-based + availability)
Status          =IF(I&gt;=0,"On Target",IF(I&gt;=-0.05,"Watch","Below"))</t>
        </is>
      </c>
    </row>
    <row r="13">
      <c r="A13" s="40" t="inlineStr">
        <is>
          <t>Smart features already wired in</t>
        </is>
      </c>
    </row>
    <row r="14" ht="105" customHeight="1">
      <c r="A14" s="41" t="inlineStr">
        <is>
          <t>• Status column colors (green / amber / red) by conditional formatting
• Variance % colors by value threshold (&lt; -5% red, &gt;= 0 green)
• Downtime &gt; 2 hrs highlighted amber
• Downtime Reason column is a dropdown (source: Reason Codes tab)
• Dashboard tab rolls up by Line and Shift, with plant-level KPI tiles
• Variance tab auto-pulls any Below-target row from the Tracker</t>
        </is>
      </c>
    </row>
    <row r="16">
      <c r="A16" s="40" t="inlineStr">
        <is>
          <t>Next step</t>
        </is>
      </c>
    </row>
    <row r="17" ht="60" customHeight="1">
      <c r="A17" s="41" t="inlineStr">
        <is>
          <t>Upload this file to Claude along with a description of what you actually track. Ask Claude to rebuild the tracker for your operation — same structure, your lines, your shifts, your reason codes, your metrics. Paste the new formulas in, verify one row by hand, and you're running.</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2026-04-16T12:25:55Z</dcterms:created>
  <dcterms:modified xmlns:dcterms="http://purl.org/dc/terms/" xmlns:xsi="http://www.w3.org/2001/XMLSchema-instance" xsi:type="dcterms:W3CDTF">2026-04-16T12:25:55Z</dcterms:modified>
</cp:coreProperties>
</file>